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管理課共有フォルダ\02-2景観\02_景観計画\03_届出・運用\04_届出様式・パンフレットなど（ＨＰ公開、倉庫在庫など）\★パンフ最新版・総務課への印刷依頼・６号倉庫の在庫管理\★R6.4.1年度更新用\"/>
    </mc:Choice>
  </mc:AlternateContent>
  <bookViews>
    <workbookView xWindow="0" yWindow="0" windowWidth="20490" windowHeight="7740"/>
  </bookViews>
  <sheets>
    <sheet name="使い方" sheetId="4" r:id="rId1"/>
    <sheet name="区域図" sheetId="11" r:id="rId2"/>
    <sheet name="善神妙・大" sheetId="1" r:id="rId3"/>
    <sheet name="善神妙・小" sheetId="5" r:id="rId4"/>
    <sheet name="玉川・大" sheetId="6" r:id="rId5"/>
    <sheet name="玉川・小" sheetId="7" r:id="rId6"/>
    <sheet name="一般・商" sheetId="8" r:id="rId7"/>
    <sheet name="一般・住" sheetId="9" r:id="rId8"/>
    <sheet name="Sheet10" sheetId="10" state="hidden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0" l="1"/>
  <c r="Q10" i="10"/>
  <c r="N10" i="10"/>
  <c r="K10" i="10"/>
  <c r="H10" i="10"/>
  <c r="E10" i="10"/>
  <c r="E19" i="10" l="1"/>
  <c r="E18" i="10"/>
  <c r="E17" i="10"/>
  <c r="E16" i="10"/>
  <c r="E15" i="10"/>
  <c r="E14" i="10"/>
  <c r="E13" i="10"/>
  <c r="E12" i="10"/>
  <c r="E11" i="10"/>
  <c r="E9" i="10"/>
  <c r="E8" i="10"/>
  <c r="E7" i="10"/>
  <c r="AH5" i="10" l="1"/>
  <c r="AI7" i="10"/>
  <c r="AI8" i="10"/>
  <c r="AI9" i="10"/>
  <c r="AI11" i="10"/>
  <c r="AI12" i="10"/>
  <c r="AI13" i="10"/>
  <c r="AI14" i="10"/>
  <c r="AI15" i="10"/>
  <c r="AI16" i="10"/>
  <c r="AI17" i="10"/>
  <c r="AI18" i="10"/>
  <c r="AI19" i="10"/>
  <c r="AE5" i="10"/>
  <c r="AF7" i="10"/>
  <c r="AF8" i="10"/>
  <c r="AF9" i="10"/>
  <c r="AF11" i="10"/>
  <c r="AF12" i="10"/>
  <c r="AF13" i="10"/>
  <c r="AF14" i="10"/>
  <c r="AF15" i="10"/>
  <c r="AF16" i="10"/>
  <c r="AF17" i="10"/>
  <c r="AF18" i="10"/>
  <c r="AF19" i="10"/>
  <c r="AB5" i="10"/>
  <c r="AC7" i="10"/>
  <c r="AC8" i="10"/>
  <c r="AC9" i="10"/>
  <c r="AC11" i="10"/>
  <c r="AC12" i="10"/>
  <c r="AC13" i="10"/>
  <c r="AC14" i="10"/>
  <c r="AC15" i="10"/>
  <c r="AC16" i="10"/>
  <c r="AC17" i="10"/>
  <c r="AC18" i="10"/>
  <c r="AC19" i="10"/>
  <c r="Y5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V5" i="10"/>
  <c r="W7" i="10"/>
  <c r="W8" i="10"/>
  <c r="W9" i="10"/>
  <c r="W11" i="10"/>
  <c r="W12" i="10"/>
  <c r="W13" i="10"/>
  <c r="W14" i="10"/>
  <c r="W15" i="10"/>
  <c r="W16" i="10"/>
  <c r="W17" i="10"/>
  <c r="W18" i="10"/>
  <c r="W19" i="10"/>
  <c r="S5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J7" i="5" l="1"/>
  <c r="J7" i="6"/>
  <c r="J7" i="7"/>
  <c r="J7" i="9"/>
  <c r="J7" i="1"/>
  <c r="J7" i="8"/>
  <c r="B19" i="10"/>
  <c r="B18" i="10"/>
  <c r="A5" i="10" s="1"/>
  <c r="D7" i="1" s="1"/>
  <c r="B17" i="10"/>
  <c r="B16" i="10"/>
  <c r="B15" i="10"/>
  <c r="B14" i="10"/>
  <c r="B13" i="10"/>
  <c r="B12" i="10"/>
  <c r="B11" i="10"/>
  <c r="B9" i="10"/>
  <c r="B8" i="10"/>
  <c r="B7" i="10"/>
  <c r="Q7" i="10" l="1"/>
  <c r="Q8" i="10"/>
  <c r="Q9" i="10"/>
  <c r="Q11" i="10"/>
  <c r="Q12" i="10"/>
  <c r="Q13" i="10"/>
  <c r="Q14" i="10"/>
  <c r="P5" i="10" s="1"/>
  <c r="D7" i="9" s="1"/>
  <c r="Q15" i="10"/>
  <c r="Q16" i="10"/>
  <c r="Q17" i="10"/>
  <c r="Q18" i="10"/>
  <c r="Q19" i="10"/>
  <c r="M5" i="10"/>
  <c r="D7" i="8" s="1"/>
  <c r="N7" i="10"/>
  <c r="N8" i="10"/>
  <c r="N9" i="10"/>
  <c r="N11" i="10"/>
  <c r="N12" i="10"/>
  <c r="N13" i="10"/>
  <c r="N14" i="10"/>
  <c r="N15" i="10"/>
  <c r="N16" i="10"/>
  <c r="N17" i="10"/>
  <c r="N18" i="10"/>
  <c r="N19" i="10"/>
  <c r="J5" i="10"/>
  <c r="D7" i="7" s="1"/>
  <c r="K7" i="10"/>
  <c r="K8" i="10"/>
  <c r="K9" i="10"/>
  <c r="K11" i="10"/>
  <c r="K12" i="10"/>
  <c r="K13" i="10"/>
  <c r="K14" i="10"/>
  <c r="K15" i="10"/>
  <c r="K16" i="10"/>
  <c r="K17" i="10"/>
  <c r="K18" i="10"/>
  <c r="K19" i="10"/>
  <c r="H19" i="10"/>
  <c r="H18" i="10"/>
  <c r="H17" i="10"/>
  <c r="H16" i="10"/>
  <c r="H15" i="10"/>
  <c r="H14" i="10"/>
  <c r="H13" i="10"/>
  <c r="H12" i="10"/>
  <c r="H11" i="10"/>
  <c r="H9" i="10"/>
  <c r="H8" i="10"/>
  <c r="H7" i="10"/>
  <c r="G5" i="10"/>
  <c r="D7" i="6" s="1"/>
  <c r="D5" i="10"/>
  <c r="D7" i="5" s="1"/>
</calcChain>
</file>

<file path=xl/comments1.xml><?xml version="1.0" encoding="utf-8"?>
<comments xmlns="http://schemas.openxmlformats.org/spreadsheetml/2006/main">
  <authors>
    <author>渡邉　忠篤</author>
    <author>otsuki-hiroka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外壁にはドアやサッシ等、屋根以外のものを含みます</t>
        </r>
      </text>
    </comment>
    <comment ref="H3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陸屋根は色彩基準の対象外です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渡邉　忠篤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外壁にはドアやサッシ等、屋根以外のものを含みます</t>
        </r>
      </text>
    </comment>
    <comment ref="H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陸屋根は色彩基準の対象外です</t>
        </r>
      </text>
    </comment>
  </commentList>
</comments>
</file>

<file path=xl/comments3.xml><?xml version="1.0" encoding="utf-8"?>
<comments xmlns="http://schemas.openxmlformats.org/spreadsheetml/2006/main">
  <authors>
    <author>渡邉　忠篤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外壁にはドアやサッシ等、屋根以外のものを含みます</t>
        </r>
      </text>
    </comment>
    <comment ref="H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陸屋根は色彩基準の対象外です</t>
        </r>
      </text>
    </comment>
  </commentList>
</comments>
</file>

<file path=xl/comments4.xml><?xml version="1.0" encoding="utf-8"?>
<comments xmlns="http://schemas.openxmlformats.org/spreadsheetml/2006/main">
  <authors>
    <author>渡邉　忠篤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外壁にはドアやサッシ等、屋根以外のものを含みます</t>
        </r>
      </text>
    </comment>
    <comment ref="H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陸屋根は色彩基準の対象外です</t>
        </r>
      </text>
    </comment>
  </commentList>
</comments>
</file>

<file path=xl/comments5.xml><?xml version="1.0" encoding="utf-8"?>
<comments xmlns="http://schemas.openxmlformats.org/spreadsheetml/2006/main">
  <authors>
    <author>渡邉　忠篤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外壁にはドアやサッシ等、屋根以外のものを含みます</t>
        </r>
      </text>
    </comment>
    <comment ref="H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陸屋根は色彩基準の対象外です</t>
        </r>
      </text>
    </comment>
  </commentList>
</comments>
</file>

<file path=xl/comments6.xml><?xml version="1.0" encoding="utf-8"?>
<comments xmlns="http://schemas.openxmlformats.org/spreadsheetml/2006/main">
  <authors>
    <author>渡邉　忠篤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外壁にはドアやサッシ等、屋根以外のものを含みます</t>
        </r>
      </text>
    </comment>
    <comment ref="H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陸屋根は色彩基準の対象外です</t>
        </r>
      </text>
    </comment>
  </commentList>
</comments>
</file>

<file path=xl/sharedStrings.xml><?xml version="1.0" encoding="utf-8"?>
<sst xmlns="http://schemas.openxmlformats.org/spreadsheetml/2006/main" count="376" uniqueCount="81">
  <si>
    <t>R</t>
  </si>
  <si>
    <t>R</t>
    <phoneticPr fontId="1"/>
  </si>
  <si>
    <t>色相</t>
    <rPh sb="0" eb="2">
      <t>シキソウ</t>
    </rPh>
    <phoneticPr fontId="2"/>
  </si>
  <si>
    <t>明度</t>
    <rPh sb="0" eb="2">
      <t>メイド</t>
    </rPh>
    <phoneticPr fontId="2"/>
  </si>
  <si>
    <t>彩度</t>
    <rPh sb="0" eb="2">
      <t>サイド</t>
    </rPh>
    <phoneticPr fontId="2"/>
  </si>
  <si>
    <t>一般地域</t>
    <rPh sb="0" eb="2">
      <t>イッパン</t>
    </rPh>
    <rPh sb="2" eb="4">
      <t>チイキ</t>
    </rPh>
    <phoneticPr fontId="1"/>
  </si>
  <si>
    <t>商業地系</t>
    <rPh sb="0" eb="3">
      <t>ショウギョウチ</t>
    </rPh>
    <rPh sb="3" eb="4">
      <t>ケイ</t>
    </rPh>
    <phoneticPr fontId="1"/>
  </si>
  <si>
    <t>N</t>
  </si>
  <si>
    <t>N</t>
    <phoneticPr fontId="1"/>
  </si>
  <si>
    <t>YR</t>
    <phoneticPr fontId="1"/>
  </si>
  <si>
    <t>GY</t>
  </si>
  <si>
    <t>GY</t>
    <phoneticPr fontId="1"/>
  </si>
  <si>
    <t>G</t>
  </si>
  <si>
    <t>G</t>
    <phoneticPr fontId="1"/>
  </si>
  <si>
    <t>BG</t>
  </si>
  <si>
    <t>BG</t>
    <phoneticPr fontId="1"/>
  </si>
  <si>
    <t>B</t>
  </si>
  <si>
    <t>B</t>
    <phoneticPr fontId="1"/>
  </si>
  <si>
    <t>PB</t>
  </si>
  <si>
    <t>PB</t>
    <phoneticPr fontId="1"/>
  </si>
  <si>
    <t>P</t>
  </si>
  <si>
    <t>P</t>
    <phoneticPr fontId="1"/>
  </si>
  <si>
    <t>RP</t>
  </si>
  <si>
    <t>RP</t>
    <phoneticPr fontId="1"/>
  </si>
  <si>
    <t>0～4.9YR</t>
  </si>
  <si>
    <t>0～4.9YR</t>
    <phoneticPr fontId="1"/>
  </si>
  <si>
    <t>5～10YR</t>
  </si>
  <si>
    <t>5～10YR</t>
    <phoneticPr fontId="1"/>
  </si>
  <si>
    <t>0～5Y</t>
  </si>
  <si>
    <t>0～5Y</t>
    <phoneticPr fontId="1"/>
  </si>
  <si>
    <t>5.1～10Y</t>
  </si>
  <si>
    <t>5.1～10Y</t>
    <phoneticPr fontId="1"/>
  </si>
  <si>
    <t>住宅地系</t>
    <rPh sb="0" eb="3">
      <t>ジュウタクチ</t>
    </rPh>
    <rPh sb="3" eb="4">
      <t>ケイ</t>
    </rPh>
    <phoneticPr fontId="1"/>
  </si>
  <si>
    <t>重点地区</t>
    <rPh sb="0" eb="2">
      <t>ジュウテン</t>
    </rPh>
    <rPh sb="2" eb="4">
      <t>チク</t>
    </rPh>
    <phoneticPr fontId="1"/>
  </si>
  <si>
    <t>善神妙</t>
    <rPh sb="0" eb="1">
      <t>ゼン</t>
    </rPh>
    <rPh sb="1" eb="2">
      <t>カミ</t>
    </rPh>
    <phoneticPr fontId="1"/>
  </si>
  <si>
    <t>玉川上水</t>
    <rPh sb="0" eb="4">
      <t>タマガワジョウスイ</t>
    </rPh>
    <phoneticPr fontId="1"/>
  </si>
  <si>
    <t>高10以上or延1000以上</t>
    <rPh sb="0" eb="1">
      <t>タカ</t>
    </rPh>
    <rPh sb="3" eb="5">
      <t>イジョウ</t>
    </rPh>
    <rPh sb="7" eb="8">
      <t>ノ</t>
    </rPh>
    <rPh sb="12" eb="14">
      <t>イジョウ</t>
    </rPh>
    <phoneticPr fontId="1"/>
  </si>
  <si>
    <t>高10未満and延500未満</t>
    <rPh sb="0" eb="1">
      <t>タカ</t>
    </rPh>
    <rPh sb="3" eb="5">
      <t>ミマン</t>
    </rPh>
    <rPh sb="8" eb="9">
      <t>ノ</t>
    </rPh>
    <rPh sb="12" eb="14">
      <t>ミマン</t>
    </rPh>
    <phoneticPr fontId="1"/>
  </si>
  <si>
    <t>高10以上or延500以上</t>
    <rPh sb="0" eb="1">
      <t>タカ</t>
    </rPh>
    <rPh sb="3" eb="5">
      <t>イジョウ</t>
    </rPh>
    <rPh sb="7" eb="8">
      <t>ノ</t>
    </rPh>
    <rPh sb="11" eb="13">
      <t>イジョウ</t>
    </rPh>
    <phoneticPr fontId="1"/>
  </si>
  <si>
    <t>区分</t>
    <rPh sb="0" eb="2">
      <t>クブン</t>
    </rPh>
    <phoneticPr fontId="1"/>
  </si>
  <si>
    <t>区域</t>
    <rPh sb="0" eb="2">
      <t>クイキ</t>
    </rPh>
    <phoneticPr fontId="1"/>
  </si>
  <si>
    <t>✔</t>
    <phoneticPr fontId="1"/>
  </si>
  <si>
    <t>選択</t>
    <rPh sb="0" eb="2">
      <t>センタク</t>
    </rPh>
    <phoneticPr fontId="1"/>
  </si>
  <si>
    <t>【重点地区】善福寺川・神田川・妙正寺川　高さ10ｍ以上又は延べ面積500㎡以上</t>
    <phoneticPr fontId="1"/>
  </si>
  <si>
    <t>＜入力例＞</t>
    <phoneticPr fontId="1"/>
  </si>
  <si>
    <t>５ＹＲ６／1の場合</t>
    <phoneticPr fontId="1"/>
  </si>
  <si>
    <t>N4の場合</t>
    <phoneticPr fontId="1"/>
  </si>
  <si>
    <t>【重点地区】善福寺川・神田川・妙正寺川　高さ10ｍ未満かつ延べ面積500㎡未満</t>
    <phoneticPr fontId="1"/>
  </si>
  <si>
    <t>【重点地区】玉川上水　高さ10ｍ以上又は延べ面積500㎡以上</t>
    <rPh sb="1" eb="3">
      <t>ジュウテン</t>
    </rPh>
    <rPh sb="3" eb="5">
      <t>チク</t>
    </rPh>
    <phoneticPr fontId="1"/>
  </si>
  <si>
    <t>【重点地区】玉川上水　高さ10ｍ未満かつ延べ面積500㎡未満</t>
  </si>
  <si>
    <t>【一般地域】商業地系　高さ10ｍ以上又は延べ面積1,000㎡以上</t>
    <phoneticPr fontId="1"/>
  </si>
  <si>
    <t>【一般地域】住宅地系　高さ10ｍ以上又は延べ面積1,000㎡以上</t>
    <phoneticPr fontId="1"/>
  </si>
  <si>
    <t>善福寺川
神田川
妙正寺川</t>
    <rPh sb="0" eb="3">
      <t>ゼンプクジ</t>
    </rPh>
    <rPh sb="3" eb="4">
      <t>ガワ</t>
    </rPh>
    <rPh sb="5" eb="8">
      <t>カンダガワ</t>
    </rPh>
    <rPh sb="9" eb="12">
      <t>ミョウショウジ</t>
    </rPh>
    <rPh sb="12" eb="13">
      <t>ガワ</t>
    </rPh>
    <phoneticPr fontId="1"/>
  </si>
  <si>
    <t>水とみどりの
景観形成重点地区</t>
    <rPh sb="0" eb="1">
      <t>ミズ</t>
    </rPh>
    <rPh sb="7" eb="9">
      <t>ケイカン</t>
    </rPh>
    <rPh sb="9" eb="11">
      <t>ケイセイ</t>
    </rPh>
    <rPh sb="11" eb="13">
      <t>ジュウテン</t>
    </rPh>
    <rPh sb="13" eb="15">
      <t>チク</t>
    </rPh>
    <phoneticPr fontId="1"/>
  </si>
  <si>
    <t>高さ10ｍ以上 又は 延500㎡以上</t>
    <rPh sb="0" eb="1">
      <t>タカ</t>
    </rPh>
    <rPh sb="5" eb="7">
      <t>イジョウ</t>
    </rPh>
    <rPh sb="8" eb="9">
      <t>マタ</t>
    </rPh>
    <rPh sb="11" eb="12">
      <t>ノ</t>
    </rPh>
    <rPh sb="16" eb="18">
      <t>イジョウ</t>
    </rPh>
    <phoneticPr fontId="1"/>
  </si>
  <si>
    <t>高さ10ｍ未満 かつ 延500㎡未満</t>
    <rPh sb="0" eb="1">
      <t>タカ</t>
    </rPh>
    <rPh sb="5" eb="7">
      <t>ミマン</t>
    </rPh>
    <rPh sb="11" eb="12">
      <t>ノ</t>
    </rPh>
    <rPh sb="16" eb="18">
      <t>ミマン</t>
    </rPh>
    <phoneticPr fontId="1"/>
  </si>
  <si>
    <t>高さ10ｍ以上 又は 延1000㎡以上</t>
    <rPh sb="0" eb="1">
      <t>タカ</t>
    </rPh>
    <rPh sb="5" eb="7">
      <t>イジョウ</t>
    </rPh>
    <rPh sb="8" eb="9">
      <t>マタ</t>
    </rPh>
    <rPh sb="11" eb="12">
      <t>ノ</t>
    </rPh>
    <rPh sb="17" eb="19">
      <t>イジョウ</t>
    </rPh>
    <phoneticPr fontId="1"/>
  </si>
  <si>
    <t>※延3000㎡以上の場合は利用できませんので、ご注意ください。</t>
    <phoneticPr fontId="1"/>
  </si>
  <si>
    <t>外壁</t>
    <rPh sb="0" eb="2">
      <t>ガイヘキ</t>
    </rPh>
    <phoneticPr fontId="1"/>
  </si>
  <si>
    <t>屋根</t>
    <rPh sb="0" eb="2">
      <t>ヤネ</t>
    </rPh>
    <phoneticPr fontId="1"/>
  </si>
  <si>
    <t>【外　壁】</t>
    <rPh sb="1" eb="2">
      <t>ソト</t>
    </rPh>
    <rPh sb="3" eb="4">
      <t>カベ</t>
    </rPh>
    <phoneticPr fontId="1"/>
  </si>
  <si>
    <t>【屋　根】</t>
    <rPh sb="1" eb="2">
      <t>ヤ</t>
    </rPh>
    <rPh sb="3" eb="4">
      <t>ネ</t>
    </rPh>
    <phoneticPr fontId="1"/>
  </si>
  <si>
    <t>基本色 or 強調色</t>
    <rPh sb="0" eb="2">
      <t>キホン</t>
    </rPh>
    <rPh sb="2" eb="3">
      <t>ショク</t>
    </rPh>
    <rPh sb="7" eb="10">
      <t>キョウチョウショク</t>
    </rPh>
    <phoneticPr fontId="1"/>
  </si>
  <si>
    <t>基準内 or 基準外</t>
    <rPh sb="0" eb="3">
      <t>キジュンナイ</t>
    </rPh>
    <rPh sb="7" eb="9">
      <t>キジュン</t>
    </rPh>
    <rPh sb="9" eb="10">
      <t>ガイ</t>
    </rPh>
    <phoneticPr fontId="1"/>
  </si>
  <si>
    <t>https://www.city.suginami.tokyo.jp/kusei/seisaku/gyousei/bumon4/1013521.html</t>
    <phoneticPr fontId="1"/>
  </si>
  <si>
    <t>└杉並区公式ホームページ＞ 区政情報 &gt; 政策 &gt; 行政計画 &gt; 部門別計画（都市整備部門） &gt; 杉並区景観計画</t>
    <rPh sb="1" eb="4">
      <t>スギナミク</t>
    </rPh>
    <rPh sb="4" eb="6">
      <t>コウシキ</t>
    </rPh>
    <phoneticPr fontId="1"/>
  </si>
  <si>
    <t>建物規模</t>
    <rPh sb="0" eb="2">
      <t>タテモノ</t>
    </rPh>
    <rPh sb="2" eb="4">
      <t>キボ</t>
    </rPh>
    <phoneticPr fontId="1"/>
  </si>
  <si>
    <t>＜使い方＞</t>
    <rPh sb="1" eb="2">
      <t>ツカ</t>
    </rPh>
    <rPh sb="3" eb="4">
      <t>カタ</t>
    </rPh>
    <phoneticPr fontId="1"/>
  </si>
  <si>
    <t>　② 遷移先のシートで調べたいマンセル値を入力します。</t>
    <phoneticPr fontId="1"/>
  </si>
  <si>
    <t>　③ マンセル値の判定結果が表示されます。</t>
    <phoneticPr fontId="1"/>
  </si>
  <si>
    <t>　① 下表のうち、調べたい区域と建物規模の✓を選択してください。対象の色彩チェックシートに自動遷移します。</t>
    <rPh sb="3" eb="5">
      <t>カヒョウ</t>
    </rPh>
    <rPh sb="23" eb="25">
      <t>センタク</t>
    </rPh>
    <rPh sb="45" eb="47">
      <t>ジドウ</t>
    </rPh>
    <rPh sb="47" eb="49">
      <t>センイ</t>
    </rPh>
    <phoneticPr fontId="1"/>
  </si>
  <si>
    <t>※計画地がどの区域に
該当するか分からない
場合はここをクリック</t>
    <rPh sb="1" eb="3">
      <t>ケイカク</t>
    </rPh>
    <rPh sb="3" eb="4">
      <t>チ</t>
    </rPh>
    <rPh sb="7" eb="9">
      <t>クイキ</t>
    </rPh>
    <rPh sb="11" eb="13">
      <t>ガイトウ</t>
    </rPh>
    <rPh sb="16" eb="17">
      <t>ワ</t>
    </rPh>
    <rPh sb="22" eb="24">
      <t>バアイ</t>
    </rPh>
    <phoneticPr fontId="1"/>
  </si>
  <si>
    <t>※区域の判別がつかない場合は、区に問い合わせください。</t>
  </si>
  <si>
    <t>マンセル値の色相・明度・彩度を入力してください</t>
    <rPh sb="4" eb="5">
      <t>チ</t>
    </rPh>
    <rPh sb="6" eb="8">
      <t>シキソウ</t>
    </rPh>
    <rPh sb="9" eb="11">
      <t>メイド</t>
    </rPh>
    <rPh sb="12" eb="14">
      <t>サイド</t>
    </rPh>
    <rPh sb="15" eb="17">
      <t>ニュウリョク</t>
    </rPh>
    <phoneticPr fontId="1"/>
  </si>
  <si>
    <t>元のページに戻る</t>
    <rPh sb="0" eb="1">
      <t>モト</t>
    </rPh>
    <rPh sb="6" eb="7">
      <t>モド</t>
    </rPh>
    <phoneticPr fontId="1"/>
  </si>
  <si>
    <t>※当チェックシートは十分に検証を行っておりますが、結果を保証するものではありません。
　結果に疑義がある場合は、お手数ですが担当にご連絡ください。</t>
    <rPh sb="1" eb="2">
      <t>トウ</t>
    </rPh>
    <rPh sb="10" eb="12">
      <t>ジュウブン</t>
    </rPh>
    <rPh sb="13" eb="15">
      <t>ケンショウ</t>
    </rPh>
    <rPh sb="16" eb="17">
      <t>オコナ</t>
    </rPh>
    <rPh sb="25" eb="27">
      <t>ケッカ</t>
    </rPh>
    <rPh sb="28" eb="30">
      <t>ホショウ</t>
    </rPh>
    <phoneticPr fontId="1"/>
  </si>
  <si>
    <r>
      <t>敷地が複数の区域にまたがる場合の優先順位</t>
    </r>
    <r>
      <rPr>
        <sz val="11"/>
        <color rgb="FF002060"/>
        <rFont val="游ゴシック"/>
        <family val="3"/>
        <charset val="128"/>
        <scheme val="minor"/>
      </rPr>
      <t>　➡</t>
    </r>
    <r>
      <rPr>
        <b/>
        <sz val="11"/>
        <color rgb="FF002060"/>
        <rFont val="游ゴシック"/>
        <family val="3"/>
        <charset val="128"/>
        <scheme val="minor"/>
      </rPr>
      <t>　重点地区 ＞ 住宅地系 ＞ 商業地系</t>
    </r>
    <phoneticPr fontId="1"/>
  </si>
  <si>
    <t>https://www2.wagmap.jp/suginami-sp/TopPage/Index</t>
    <phoneticPr fontId="1"/>
  </si>
  <si>
    <t>※水とみどりの景観形成重点地区の詳細な区域は、下記リンク「杉並区景観計画」の中の「水とみどりの景観重点地区区域図」よりご確認ください。</t>
    <phoneticPr fontId="1"/>
  </si>
  <si>
    <t>※住宅地系・商業地系については、用途地域を参考にしてください。用途地域は下記リンク「すぎナビ」の中の「都市計画情報」よりご確認ください。</t>
    <rPh sb="1" eb="4">
      <t>ジュウタクチ</t>
    </rPh>
    <rPh sb="4" eb="5">
      <t>ケイ</t>
    </rPh>
    <rPh sb="6" eb="9">
      <t>ショウギョウチ</t>
    </rPh>
    <rPh sb="9" eb="10">
      <t>ケイ</t>
    </rPh>
    <rPh sb="16" eb="18">
      <t>ヨウト</t>
    </rPh>
    <rPh sb="18" eb="20">
      <t>チイキ</t>
    </rPh>
    <rPh sb="21" eb="23">
      <t>サンコウ</t>
    </rPh>
    <rPh sb="31" eb="33">
      <t>ヨウト</t>
    </rPh>
    <rPh sb="33" eb="35">
      <t>チイキ</t>
    </rPh>
    <rPh sb="36" eb="38">
      <t>カキ</t>
    </rPh>
    <rPh sb="48" eb="49">
      <t>ナカ</t>
    </rPh>
    <rPh sb="51" eb="53">
      <t>トシ</t>
    </rPh>
    <rPh sb="53" eb="55">
      <t>ケイカク</t>
    </rPh>
    <rPh sb="55" eb="57">
      <t>ジョウホウ</t>
    </rPh>
    <rPh sb="61" eb="63">
      <t>カクニン</t>
    </rPh>
    <phoneticPr fontId="1"/>
  </si>
  <si>
    <t>担当：杉並区 都市整備部 市街地整備課　景観係　03-3312-2111</t>
    <rPh sb="0" eb="2">
      <t>タントウ</t>
    </rPh>
    <rPh sb="13" eb="16">
      <t>シガイチ</t>
    </rPh>
    <rPh sb="16" eb="18">
      <t>セイビ</t>
    </rPh>
    <rPh sb="18" eb="19">
      <t>カ</t>
    </rPh>
    <rPh sb="20" eb="22">
      <t>ケイカン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</si>
</sst>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_ "/>
  </numFmts>
  <fonts count="3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Osaka"/>
      <family val="3"/>
      <charset val="128"/>
    </font>
    <font>
      <sz val="8"/>
      <color theme="1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20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u/>
      <sz val="12"/>
      <color theme="1"/>
      <name val="游ゴシック"/>
      <family val="3"/>
      <charset val="128"/>
      <scheme val="minor"/>
    </font>
    <font>
      <sz val="11"/>
      <name val="游ゴシック Medium"/>
      <family val="3"/>
      <charset val="128"/>
    </font>
    <font>
      <sz val="11"/>
      <color theme="1"/>
      <name val="游ゴシック Medium"/>
      <family val="3"/>
      <charset val="128"/>
    </font>
    <font>
      <u/>
      <sz val="11"/>
      <color theme="10"/>
      <name val="游ゴシック Medium"/>
      <family val="3"/>
      <charset val="128"/>
    </font>
    <font>
      <b/>
      <sz val="16"/>
      <color theme="1"/>
      <name val="游ゴシック"/>
      <family val="3"/>
      <charset val="128"/>
    </font>
    <font>
      <sz val="12"/>
      <color theme="1"/>
      <name val="游ゴシック Medium"/>
      <family val="3"/>
      <charset val="128"/>
    </font>
    <font>
      <b/>
      <sz val="14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b/>
      <i/>
      <sz val="11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b/>
      <sz val="11"/>
      <color theme="8" tint="-0.499984740745262"/>
      <name val="游ゴシック"/>
      <family val="3"/>
      <charset val="128"/>
      <scheme val="minor"/>
    </font>
    <font>
      <b/>
      <u/>
      <sz val="10"/>
      <color rgb="FF00206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i/>
      <sz val="11"/>
      <color theme="1" tint="0.14999847407452621"/>
      <name val="游ゴシック"/>
      <family val="2"/>
      <charset val="128"/>
      <scheme val="minor"/>
    </font>
    <font>
      <i/>
      <sz val="10"/>
      <color theme="1" tint="0.14999847407452621"/>
      <name val="游ゴシック Medium"/>
      <family val="3"/>
      <charset val="128"/>
    </font>
    <font>
      <i/>
      <sz val="14"/>
      <color theme="1" tint="0.14999847407452621"/>
      <name val="游ゴシック Medium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1"/>
      <color rgb="FF002060"/>
      <name val="游ゴシック"/>
      <family val="3"/>
      <charset val="128"/>
      <scheme val="minor"/>
    </font>
    <font>
      <sz val="11"/>
      <color rgb="FF002060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5C9B5"/>
        <bgColor indexed="64"/>
      </patternFill>
    </fill>
    <fill>
      <patternFill patternType="solid">
        <fgColor rgb="FFA3BCE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ECF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dashed">
        <color theme="1" tint="0.499984740745262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3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176" fontId="5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176" fontId="13" fillId="0" borderId="3" xfId="0" applyNumberFormat="1" applyFont="1" applyFill="1" applyBorder="1" applyAlignment="1" applyProtection="1">
      <alignment horizontal="center" vertical="center" wrapText="1"/>
      <protection locked="0"/>
    </xf>
    <xf numFmtId="176" fontId="1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27" xfId="0" applyBorder="1">
      <alignment vertical="center"/>
    </xf>
    <xf numFmtId="176" fontId="5" fillId="0" borderId="27" xfId="0" applyNumberFormat="1" applyFont="1" applyFill="1" applyBorder="1" applyAlignment="1">
      <alignment horizontal="center" vertical="center" wrapText="1"/>
    </xf>
    <xf numFmtId="0" fontId="16" fillId="0" borderId="0" xfId="0" applyFont="1">
      <alignment vertical="center"/>
    </xf>
    <xf numFmtId="0" fontId="10" fillId="3" borderId="16" xfId="0" applyFont="1" applyFill="1" applyBorder="1" applyAlignment="1">
      <alignment horizontal="center" vertical="center"/>
    </xf>
    <xf numFmtId="0" fontId="12" fillId="4" borderId="25" xfId="1" applyFont="1" applyFill="1" applyBorder="1" applyAlignment="1">
      <alignment horizontal="center" vertical="center"/>
    </xf>
    <xf numFmtId="0" fontId="12" fillId="4" borderId="20" xfId="1" applyFont="1" applyFill="1" applyBorder="1" applyAlignment="1">
      <alignment horizontal="center" vertical="center"/>
    </xf>
    <xf numFmtId="0" fontId="12" fillId="4" borderId="22" xfId="1" applyFont="1" applyFill="1" applyBorder="1" applyAlignment="1">
      <alignment horizontal="center" vertical="center"/>
    </xf>
    <xf numFmtId="0" fontId="12" fillId="5" borderId="18" xfId="1" applyFont="1" applyFill="1" applyBorder="1" applyAlignment="1">
      <alignment horizontal="center" vertical="center"/>
    </xf>
    <xf numFmtId="0" fontId="12" fillId="5" borderId="22" xfId="1" applyFont="1" applyFill="1" applyBorder="1" applyAlignment="1">
      <alignment horizontal="center" vertical="center"/>
    </xf>
    <xf numFmtId="0" fontId="8" fillId="0" borderId="0" xfId="1" applyAlignment="1">
      <alignment vertical="center"/>
    </xf>
    <xf numFmtId="0" fontId="0" fillId="0" borderId="28" xfId="0" applyBorder="1">
      <alignment vertical="center"/>
    </xf>
    <xf numFmtId="0" fontId="8" fillId="0" borderId="0" xfId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>
      <alignment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9" fillId="0" borderId="0" xfId="0" applyFont="1" applyFill="1" applyBorder="1">
      <alignment vertical="center"/>
    </xf>
    <xf numFmtId="0" fontId="29" fillId="0" borderId="0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center" vertical="center" wrapText="1"/>
    </xf>
    <xf numFmtId="176" fontId="31" fillId="0" borderId="4" xfId="0" applyNumberFormat="1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176" fontId="31" fillId="0" borderId="3" xfId="0" applyNumberFormat="1" applyFont="1" applyFill="1" applyBorder="1" applyAlignment="1">
      <alignment horizontal="center" vertical="center" wrapText="1"/>
    </xf>
    <xf numFmtId="176" fontId="31" fillId="0" borderId="2" xfId="0" applyNumberFormat="1" applyFont="1" applyFill="1" applyBorder="1" applyAlignment="1">
      <alignment horizontal="center" vertical="center" wrapText="1"/>
    </xf>
    <xf numFmtId="0" fontId="17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 wrapText="1"/>
    </xf>
    <xf numFmtId="0" fontId="8" fillId="0" borderId="0" xfId="1">
      <alignment vertical="center"/>
    </xf>
    <xf numFmtId="0" fontId="33" fillId="0" borderId="0" xfId="0" applyFont="1">
      <alignment vertical="center"/>
    </xf>
    <xf numFmtId="0" fontId="24" fillId="6" borderId="31" xfId="1" applyFont="1" applyFill="1" applyBorder="1" applyAlignment="1">
      <alignment horizontal="left" vertical="center" wrapText="1" indent="1"/>
    </xf>
    <xf numFmtId="0" fontId="24" fillId="6" borderId="32" xfId="1" applyFont="1" applyFill="1" applyBorder="1" applyAlignment="1">
      <alignment horizontal="left" vertical="center" wrapText="1" indent="1"/>
    </xf>
    <xf numFmtId="0" fontId="24" fillId="6" borderId="33" xfId="1" applyFont="1" applyFill="1" applyBorder="1" applyAlignment="1">
      <alignment horizontal="left" vertical="center" wrapText="1" indent="1"/>
    </xf>
    <xf numFmtId="0" fontId="24" fillId="6" borderId="34" xfId="1" applyFont="1" applyFill="1" applyBorder="1" applyAlignment="1">
      <alignment horizontal="left" vertical="center" wrapText="1" indent="1"/>
    </xf>
    <xf numFmtId="0" fontId="16" fillId="0" borderId="26" xfId="0" applyFont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28" fillId="4" borderId="27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2" fillId="4" borderId="2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8" fillId="5" borderId="2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ECFF"/>
      <color rgb="FFFFCCCC"/>
      <color rgb="FFCCFFFF"/>
      <color rgb="FFFFFF66"/>
      <color rgb="FFE4C17C"/>
      <color rgb="FFFF9900"/>
      <color rgb="FFA3BCE5"/>
      <color rgb="FFA9D6DF"/>
      <color rgb="FF91CD97"/>
      <color rgb="FFC5C9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82794</xdr:colOff>
      <xdr:row>3</xdr:row>
      <xdr:rowOff>201102</xdr:rowOff>
    </xdr:from>
    <xdr:to>
      <xdr:col>4</xdr:col>
      <xdr:colOff>471121</xdr:colOff>
      <xdr:row>5</xdr:row>
      <xdr:rowOff>153803</xdr:rowOff>
    </xdr:to>
    <xdr:sp macro="" textlink="">
      <xdr:nvSpPr>
        <xdr:cNvPr id="6" name="テキスト ボックス 5"/>
        <xdr:cNvSpPr txBox="1"/>
      </xdr:nvSpPr>
      <xdr:spPr>
        <a:xfrm>
          <a:off x="2297357" y="891665"/>
          <a:ext cx="388327" cy="428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solidFill>
                <a:schemeClr val="accent5">
                  <a:lumMod val="75000"/>
                </a:schemeClr>
              </a:solidFill>
              <a:latin typeface="+mn-ea"/>
              <a:ea typeface="+mn-ea"/>
            </a:rPr>
            <a:t>※</a:t>
          </a:r>
          <a:endParaRPr kumimoji="1" lang="ja-JP" altLang="en-US" sz="1000" b="1">
            <a:solidFill>
              <a:schemeClr val="accent5">
                <a:lumMod val="75000"/>
              </a:schemeClr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230540</xdr:rowOff>
    </xdr:from>
    <xdr:to>
      <xdr:col>14</xdr:col>
      <xdr:colOff>585107</xdr:colOff>
      <xdr:row>39</xdr:row>
      <xdr:rowOff>214436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8" t="9275" r="20576" b="11038"/>
        <a:stretch/>
      </xdr:blipFill>
      <xdr:spPr>
        <a:xfrm>
          <a:off x="0" y="230540"/>
          <a:ext cx="9805307" cy="9289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2.wagmap.jp/suginami-sp/TopPage/Index" TargetMode="External"/><Relationship Id="rId1" Type="http://schemas.openxmlformats.org/officeDocument/2006/relationships/hyperlink" Target="https://www.city.suginami.tokyo.jp/kusei/seisaku/gyousei/bumon4/1013521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"/>
  <sheetViews>
    <sheetView tabSelected="1" zoomScale="115" zoomScaleNormal="115" workbookViewId="0"/>
  </sheetViews>
  <sheetFormatPr defaultRowHeight="18.75"/>
  <cols>
    <col min="1" max="1" width="1.375" customWidth="1"/>
    <col min="2" max="5" width="9.25" customWidth="1"/>
    <col min="6" max="6" width="5.25" customWidth="1"/>
    <col min="11" max="11" width="1.25" customWidth="1"/>
    <col min="12" max="13" width="10" customWidth="1"/>
  </cols>
  <sheetData>
    <row r="1" spans="2:17">
      <c r="B1" s="39" t="s">
        <v>67</v>
      </c>
      <c r="C1" s="35"/>
      <c r="D1" s="35"/>
      <c r="E1" s="35"/>
      <c r="F1" s="35"/>
      <c r="G1" s="34"/>
      <c r="H1" s="34"/>
      <c r="I1" s="34"/>
      <c r="J1" s="34"/>
      <c r="K1" s="34"/>
      <c r="L1" s="34"/>
    </row>
    <row r="2" spans="2:17" ht="18" customHeight="1">
      <c r="B2" s="41" t="s">
        <v>70</v>
      </c>
      <c r="C2" s="40"/>
      <c r="D2" s="40"/>
      <c r="E2" s="40"/>
      <c r="F2" s="40"/>
      <c r="G2" s="40"/>
      <c r="H2" s="40"/>
      <c r="I2" s="40"/>
      <c r="J2" s="40"/>
      <c r="K2" s="34"/>
      <c r="L2" s="34"/>
    </row>
    <row r="3" spans="2:17" ht="18" customHeight="1">
      <c r="B3" s="39" t="s">
        <v>68</v>
      </c>
      <c r="D3" s="35"/>
      <c r="E3" s="35"/>
      <c r="F3" s="35"/>
      <c r="G3" s="34"/>
      <c r="H3" s="34"/>
      <c r="I3" s="34"/>
      <c r="J3" s="34"/>
      <c r="K3" s="34"/>
      <c r="L3" s="34"/>
    </row>
    <row r="4" spans="2:17" ht="18" customHeight="1" thickBot="1">
      <c r="B4" s="39" t="s">
        <v>69</v>
      </c>
      <c r="D4" s="35"/>
      <c r="E4" s="35"/>
      <c r="F4" s="35"/>
      <c r="G4" s="34"/>
      <c r="H4" s="34"/>
      <c r="I4" s="34"/>
      <c r="J4" s="34"/>
      <c r="K4" s="34"/>
      <c r="L4" s="34"/>
    </row>
    <row r="5" spans="2:17" ht="19.5" customHeight="1" thickBot="1">
      <c r="B5" s="72" t="s">
        <v>39</v>
      </c>
      <c r="C5" s="62"/>
      <c r="D5" s="70" t="s">
        <v>40</v>
      </c>
      <c r="E5" s="71"/>
      <c r="F5" s="62" t="s">
        <v>66</v>
      </c>
      <c r="G5" s="62"/>
      <c r="H5" s="62"/>
      <c r="I5" s="62"/>
      <c r="J5" s="23" t="s">
        <v>42</v>
      </c>
      <c r="K5" s="30"/>
      <c r="L5" s="57" t="s">
        <v>71</v>
      </c>
      <c r="M5" s="58"/>
      <c r="N5" s="31"/>
      <c r="O5" s="29"/>
      <c r="P5" s="29"/>
      <c r="Q5" s="29"/>
    </row>
    <row r="6" spans="2:17" ht="36.75" customHeight="1" thickBot="1">
      <c r="B6" s="73" t="s">
        <v>53</v>
      </c>
      <c r="C6" s="63"/>
      <c r="D6" s="66" t="s">
        <v>52</v>
      </c>
      <c r="E6" s="67"/>
      <c r="F6" s="63" t="s">
        <v>54</v>
      </c>
      <c r="G6" s="63"/>
      <c r="H6" s="63"/>
      <c r="I6" s="63"/>
      <c r="J6" s="24" t="s">
        <v>41</v>
      </c>
      <c r="K6" s="30"/>
      <c r="L6" s="59"/>
      <c r="M6" s="60"/>
    </row>
    <row r="7" spans="2:17" ht="36.75" customHeight="1">
      <c r="B7" s="74"/>
      <c r="C7" s="64"/>
      <c r="D7" s="64"/>
      <c r="E7" s="64"/>
      <c r="F7" s="64" t="s">
        <v>55</v>
      </c>
      <c r="G7" s="64"/>
      <c r="H7" s="64"/>
      <c r="I7" s="64"/>
      <c r="J7" s="25" t="s">
        <v>41</v>
      </c>
    </row>
    <row r="8" spans="2:17" ht="36.75" customHeight="1">
      <c r="B8" s="74"/>
      <c r="C8" s="64"/>
      <c r="D8" s="64" t="s">
        <v>35</v>
      </c>
      <c r="E8" s="64"/>
      <c r="F8" s="64" t="s">
        <v>54</v>
      </c>
      <c r="G8" s="64"/>
      <c r="H8" s="64"/>
      <c r="I8" s="64"/>
      <c r="J8" s="25" t="s">
        <v>41</v>
      </c>
    </row>
    <row r="9" spans="2:17" ht="36.75" customHeight="1" thickBot="1">
      <c r="B9" s="75"/>
      <c r="C9" s="68"/>
      <c r="D9" s="68"/>
      <c r="E9" s="68"/>
      <c r="F9" s="68" t="s">
        <v>55</v>
      </c>
      <c r="G9" s="68"/>
      <c r="H9" s="68"/>
      <c r="I9" s="68"/>
      <c r="J9" s="26" t="s">
        <v>41</v>
      </c>
    </row>
    <row r="10" spans="2:17" ht="36.75" customHeight="1">
      <c r="B10" s="76" t="s">
        <v>5</v>
      </c>
      <c r="C10" s="69"/>
      <c r="D10" s="69" t="s">
        <v>6</v>
      </c>
      <c r="E10" s="69"/>
      <c r="F10" s="69" t="s">
        <v>56</v>
      </c>
      <c r="G10" s="69"/>
      <c r="H10" s="69"/>
      <c r="I10" s="69"/>
      <c r="J10" s="27" t="s">
        <v>41</v>
      </c>
    </row>
    <row r="11" spans="2:17" ht="36.75" customHeight="1" thickBot="1">
      <c r="B11" s="77"/>
      <c r="C11" s="65"/>
      <c r="D11" s="65" t="s">
        <v>32</v>
      </c>
      <c r="E11" s="65"/>
      <c r="F11" s="65" t="s">
        <v>56</v>
      </c>
      <c r="G11" s="65"/>
      <c r="H11" s="65"/>
      <c r="I11" s="65"/>
      <c r="J11" s="28" t="s">
        <v>41</v>
      </c>
    </row>
    <row r="12" spans="2:17" ht="23.25" customHeight="1">
      <c r="B12" s="61" t="s">
        <v>57</v>
      </c>
      <c r="C12" s="61"/>
      <c r="D12" s="61"/>
      <c r="E12" s="61"/>
      <c r="F12" s="61"/>
      <c r="G12" s="61"/>
      <c r="H12" s="61"/>
      <c r="I12" s="61"/>
      <c r="J12" s="61"/>
      <c r="K12" s="52"/>
    </row>
    <row r="13" spans="2:17" s="5" customFormat="1" ht="36.75" customHeight="1">
      <c r="B13" s="78" t="s">
        <v>75</v>
      </c>
      <c r="C13" s="78"/>
      <c r="D13" s="78"/>
      <c r="E13" s="78"/>
      <c r="F13" s="78"/>
      <c r="G13" s="78"/>
      <c r="H13" s="78"/>
      <c r="I13" s="78"/>
      <c r="J13" s="78"/>
      <c r="K13" s="54"/>
    </row>
    <row r="14" spans="2:17">
      <c r="J14" s="53" t="s">
        <v>80</v>
      </c>
    </row>
  </sheetData>
  <sheetProtection algorithmName="SHA-512" hashValue="bGr0/i3ggEGtsBTq7rGxD9qLeFaChOoEy6XYd8oubSWjgRXvFEiOGCHOibo8h7I2iHckHM+RNp7Mo6no/uIIjQ==" saltValue="jfoPcJCNRV7L5VTQzTOGRw==" spinCount="100000" sheet="1" objects="1" scenarios="1"/>
  <mergeCells count="18">
    <mergeCell ref="B13:J13"/>
    <mergeCell ref="F9:I9"/>
    <mergeCell ref="L5:M6"/>
    <mergeCell ref="B12:J12"/>
    <mergeCell ref="F5:I5"/>
    <mergeCell ref="F6:I6"/>
    <mergeCell ref="F7:I7"/>
    <mergeCell ref="F8:I8"/>
    <mergeCell ref="D11:E11"/>
    <mergeCell ref="D6:E7"/>
    <mergeCell ref="D8:E9"/>
    <mergeCell ref="F10:I10"/>
    <mergeCell ref="F11:I11"/>
    <mergeCell ref="D5:E5"/>
    <mergeCell ref="B5:C5"/>
    <mergeCell ref="B6:C9"/>
    <mergeCell ref="B10:C11"/>
    <mergeCell ref="D10:E10"/>
  </mergeCells>
  <phoneticPr fontId="1"/>
  <hyperlinks>
    <hyperlink ref="J6" location="善神妙・大!A1" display="✔"/>
    <hyperlink ref="J7" location="善神妙・小!A1" display="✔"/>
    <hyperlink ref="J11" location="一般・住!A1" display="✔"/>
    <hyperlink ref="J8" location="玉川・大!A1" display="✔"/>
    <hyperlink ref="J9" location="玉川・小!A1" display="✔"/>
    <hyperlink ref="J10" location="一般・商!A1" display="✔"/>
    <hyperlink ref="L5" location="市街地特性区域図!A1" display="区域がわからない場合、こちらをご確認ください。"/>
    <hyperlink ref="L5:M6" location="区域図!A1" display="区域図!A1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Normal="100" workbookViewId="0"/>
  </sheetViews>
  <sheetFormatPr defaultRowHeight="18.75"/>
  <cols>
    <col min="1" max="1" width="4" customWidth="1"/>
  </cols>
  <sheetData>
    <row r="1" spans="1:17" ht="19.5" thickBot="1">
      <c r="A1" s="56" t="s">
        <v>76</v>
      </c>
    </row>
    <row r="2" spans="1:17">
      <c r="P2" s="57" t="s">
        <v>74</v>
      </c>
      <c r="Q2" s="58"/>
    </row>
    <row r="3" spans="1:17" ht="19.5" thickBot="1">
      <c r="P3" s="59"/>
      <c r="Q3" s="60"/>
    </row>
    <row r="41" spans="1:3">
      <c r="A41" s="42" t="s">
        <v>78</v>
      </c>
      <c r="B41" s="36"/>
    </row>
    <row r="42" spans="1:3">
      <c r="A42" s="43"/>
      <c r="B42" s="55" t="s">
        <v>64</v>
      </c>
      <c r="C42" s="43"/>
    </row>
    <row r="43" spans="1:3">
      <c r="A43" s="43"/>
      <c r="B43" s="44" t="s">
        <v>65</v>
      </c>
      <c r="C43" s="43"/>
    </row>
    <row r="44" spans="1:3">
      <c r="A44" s="42" t="s">
        <v>79</v>
      </c>
      <c r="B44" s="44"/>
      <c r="C44" s="43"/>
    </row>
    <row r="45" spans="1:3">
      <c r="A45" s="42"/>
      <c r="B45" s="55" t="s">
        <v>77</v>
      </c>
      <c r="C45" s="43"/>
    </row>
    <row r="46" spans="1:3">
      <c r="A46" t="s">
        <v>72</v>
      </c>
    </row>
    <row r="47" spans="1:3">
      <c r="B47" s="22"/>
    </row>
  </sheetData>
  <sheetProtection password="CF7A" sheet="1" objects="1" scenarios="1"/>
  <mergeCells count="1">
    <mergeCell ref="P2:Q3"/>
  </mergeCells>
  <phoneticPr fontId="1"/>
  <hyperlinks>
    <hyperlink ref="P2" location="市街地特性区域図!A1" display="区域がわからない場合、こちらをご確認ください。"/>
    <hyperlink ref="P2:Q3" location="使い方!A1" display="元のページに戻る"/>
    <hyperlink ref="B42" r:id="rId1"/>
    <hyperlink ref="B45" r:id="rId2"/>
  </hyperlinks>
  <pageMargins left="0.7" right="0.7" top="0.75" bottom="0.75" header="0.3" footer="0.3"/>
  <pageSetup paperSize="8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9"/>
  <sheetViews>
    <sheetView zoomScale="115" zoomScaleNormal="115" workbookViewId="0">
      <selection sqref="A1:L1"/>
    </sheetView>
  </sheetViews>
  <sheetFormatPr defaultRowHeight="18.75"/>
  <cols>
    <col min="1" max="1" width="1.875" customWidth="1"/>
    <col min="2" max="5" width="9.625" customWidth="1"/>
    <col min="6" max="7" width="1.875" customWidth="1"/>
    <col min="8" max="11" width="9.625" customWidth="1"/>
    <col min="12" max="12" width="1.875" customWidth="1"/>
  </cols>
  <sheetData>
    <row r="1" spans="1:12" ht="27" customHeight="1">
      <c r="A1" s="79" t="s">
        <v>43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ht="45" customHeight="1">
      <c r="B2" s="80" t="s">
        <v>73</v>
      </c>
      <c r="C2" s="80"/>
      <c r="D2" s="80"/>
      <c r="E2" s="80"/>
      <c r="F2" s="80"/>
      <c r="G2" s="80"/>
      <c r="H2" s="80"/>
      <c r="I2" s="80"/>
      <c r="J2" s="80"/>
      <c r="K2" s="80"/>
    </row>
    <row r="3" spans="1:12" ht="30" customHeight="1">
      <c r="B3" s="89" t="s">
        <v>60</v>
      </c>
      <c r="C3" s="89"/>
      <c r="D3" s="89"/>
      <c r="E3" s="89"/>
      <c r="F3" s="37"/>
      <c r="G3" s="38"/>
      <c r="H3" s="89" t="s">
        <v>61</v>
      </c>
      <c r="I3" s="89"/>
      <c r="J3" s="89"/>
      <c r="K3" s="89"/>
    </row>
    <row r="4" spans="1:12" ht="22.5" customHeight="1">
      <c r="B4" s="83" t="s">
        <v>2</v>
      </c>
      <c r="C4" s="84"/>
      <c r="D4" s="11" t="s">
        <v>3</v>
      </c>
      <c r="E4" s="11" t="s">
        <v>4</v>
      </c>
      <c r="F4" s="8"/>
      <c r="G4" s="8"/>
      <c r="H4" s="83" t="s">
        <v>2</v>
      </c>
      <c r="I4" s="84"/>
      <c r="J4" s="11" t="s">
        <v>3</v>
      </c>
      <c r="K4" s="11" t="s">
        <v>4</v>
      </c>
    </row>
    <row r="5" spans="1:12" ht="48" customHeight="1">
      <c r="B5" s="12"/>
      <c r="C5" s="13"/>
      <c r="D5" s="14"/>
      <c r="E5" s="15"/>
      <c r="F5" s="8"/>
      <c r="G5" s="8"/>
      <c r="H5" s="12"/>
      <c r="I5" s="13"/>
      <c r="J5" s="14"/>
      <c r="K5" s="15"/>
    </row>
    <row r="6" spans="1:12" ht="19.5" customHeight="1">
      <c r="E6" s="8"/>
      <c r="F6" s="8"/>
      <c r="G6" s="8"/>
      <c r="H6" s="8"/>
      <c r="I6" s="8"/>
    </row>
    <row r="7" spans="1:12" ht="42.75" customHeight="1">
      <c r="B7" s="85" t="s">
        <v>62</v>
      </c>
      <c r="C7" s="86"/>
      <c r="D7" s="87" t="str">
        <f>IF(Sheet10!A5="強調色","強調色",IF(Sheet10!A5="基本色","基本色",""))</f>
        <v/>
      </c>
      <c r="E7" s="88"/>
      <c r="F7" s="1"/>
      <c r="H7" s="86" t="s">
        <v>63</v>
      </c>
      <c r="I7" s="86"/>
      <c r="J7" s="87" t="str">
        <f>IF(Sheet10!S5="基準外","基準外",IF(Sheet10!S5="基準内","基準内",""))</f>
        <v/>
      </c>
      <c r="K7" s="88"/>
    </row>
    <row r="8" spans="1:12" ht="19.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19.5" customHeight="1">
      <c r="A9" s="8"/>
      <c r="B9" s="45" t="s">
        <v>44</v>
      </c>
      <c r="C9" s="45"/>
      <c r="D9" s="45"/>
      <c r="E9" s="45"/>
      <c r="F9" s="45"/>
      <c r="G9" s="45"/>
      <c r="H9" s="45"/>
      <c r="I9" s="45"/>
      <c r="J9" s="45"/>
      <c r="K9" s="45"/>
      <c r="L9" s="8"/>
    </row>
    <row r="10" spans="1:12" ht="19.5" customHeight="1" collapsed="1">
      <c r="A10" s="8"/>
      <c r="B10" s="46" t="s">
        <v>45</v>
      </c>
      <c r="C10" s="45"/>
      <c r="D10" s="45"/>
      <c r="E10" s="45"/>
      <c r="F10" s="45"/>
      <c r="G10" s="45"/>
      <c r="H10" s="45" t="s">
        <v>46</v>
      </c>
      <c r="I10" s="45"/>
      <c r="J10" s="45"/>
      <c r="K10" s="45"/>
      <c r="L10" s="8"/>
    </row>
    <row r="11" spans="1:12" ht="19.5" customHeight="1">
      <c r="A11" s="8"/>
      <c r="B11" s="81" t="s">
        <v>2</v>
      </c>
      <c r="C11" s="82"/>
      <c r="D11" s="47" t="s">
        <v>3</v>
      </c>
      <c r="E11" s="47" t="s">
        <v>4</v>
      </c>
      <c r="F11" s="45"/>
      <c r="G11" s="45"/>
      <c r="H11" s="81" t="s">
        <v>2</v>
      </c>
      <c r="I11" s="82"/>
      <c r="J11" s="47" t="s">
        <v>3</v>
      </c>
      <c r="K11" s="47" t="s">
        <v>4</v>
      </c>
      <c r="L11" s="8"/>
    </row>
    <row r="12" spans="1:12" ht="45" customHeight="1">
      <c r="A12" s="8"/>
      <c r="B12" s="48">
        <v>5</v>
      </c>
      <c r="C12" s="49" t="s">
        <v>9</v>
      </c>
      <c r="D12" s="50">
        <v>6</v>
      </c>
      <c r="E12" s="51">
        <v>1</v>
      </c>
      <c r="F12" s="45"/>
      <c r="G12" s="45"/>
      <c r="H12" s="48"/>
      <c r="I12" s="49" t="s">
        <v>8</v>
      </c>
      <c r="J12" s="50">
        <v>4</v>
      </c>
      <c r="K12" s="51"/>
      <c r="L12" s="8"/>
    </row>
    <row r="13" spans="1:12" ht="8.25" customHeight="1">
      <c r="A13" s="8"/>
      <c r="B13" s="32"/>
      <c r="C13" s="33"/>
      <c r="D13" s="33"/>
      <c r="E13" s="8"/>
      <c r="F13" s="8"/>
      <c r="G13" s="8"/>
      <c r="H13" s="8"/>
      <c r="I13" s="8"/>
      <c r="J13" s="8"/>
      <c r="K13" s="8"/>
      <c r="L13" s="8"/>
    </row>
    <row r="14" spans="1:12" ht="19.5" customHeight="1">
      <c r="B14" s="6"/>
      <c r="C14" s="6"/>
      <c r="D14" s="8"/>
      <c r="E14" s="6"/>
      <c r="F14" s="7"/>
      <c r="G14" s="7"/>
      <c r="H14" s="6"/>
      <c r="I14" s="6"/>
    </row>
    <row r="15" spans="1:12" ht="19.5" customHeight="1" collapsed="1">
      <c r="E15" s="8"/>
      <c r="F15" s="8"/>
      <c r="G15" s="8"/>
      <c r="H15" s="8"/>
      <c r="I15" s="8"/>
    </row>
    <row r="16" spans="1:12" ht="19.5" customHeight="1">
      <c r="E16" s="8"/>
      <c r="F16" s="8"/>
      <c r="G16" s="8"/>
      <c r="H16" s="8"/>
      <c r="I16" s="8"/>
    </row>
    <row r="17" ht="19.5" customHeight="1"/>
    <row r="18" ht="19.5" customHeight="1" collapsed="1"/>
    <row r="19" ht="19.5" customHeight="1"/>
  </sheetData>
  <sheetProtection password="CF7A" sheet="1" objects="1" scenarios="1"/>
  <mergeCells count="12">
    <mergeCell ref="A1:L1"/>
    <mergeCell ref="B2:K2"/>
    <mergeCell ref="B11:C11"/>
    <mergeCell ref="H11:I11"/>
    <mergeCell ref="B4:C4"/>
    <mergeCell ref="B7:C7"/>
    <mergeCell ref="D7:E7"/>
    <mergeCell ref="B3:E3"/>
    <mergeCell ref="H3:K3"/>
    <mergeCell ref="H7:I7"/>
    <mergeCell ref="J7:K7"/>
    <mergeCell ref="H4:I4"/>
  </mergeCells>
  <phoneticPr fontId="1"/>
  <conditionalFormatting sqref="D7">
    <cfRule type="cellIs" dxfId="23" priority="3" operator="equal">
      <formula>"基本色"</formula>
    </cfRule>
    <cfRule type="containsText" dxfId="22" priority="4" operator="containsText" text="強調色">
      <formula>NOT(ISERROR(SEARCH("強調色",D7)))</formula>
    </cfRule>
  </conditionalFormatting>
  <conditionalFormatting sqref="J7">
    <cfRule type="cellIs" dxfId="21" priority="1" operator="equal">
      <formula>"基準内"</formula>
    </cfRule>
    <cfRule type="containsText" dxfId="20" priority="2" operator="containsText" text="基準外">
      <formula>NOT(ISERROR(SEARCH("基準外",J7)))</formula>
    </cfRule>
  </conditionalFormatting>
  <dataValidations count="3">
    <dataValidation type="list" allowBlank="1" showInputMessage="1" showErrorMessage="1" sqref="F14:G14 C5 I12 C12 B13 I5">
      <formula1>"N,R,YR,Y,GY,G,BG,B,PB,P,RP"</formula1>
    </dataValidation>
    <dataValidation type="decimal" allowBlank="1" showInputMessage="1" showErrorMessage="1" sqref="H5 D5 J5">
      <formula1>0</formula1>
      <formula2>10</formula2>
    </dataValidation>
    <dataValidation type="decimal" allowBlank="1" showInputMessage="1" showErrorMessage="1" sqref="E5 K5">
      <formula1>0</formula1>
      <formula2>14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2"/>
  <sheetViews>
    <sheetView zoomScale="115" zoomScaleNormal="115" workbookViewId="0">
      <selection sqref="A1:L1"/>
    </sheetView>
  </sheetViews>
  <sheetFormatPr defaultRowHeight="18.75"/>
  <cols>
    <col min="1" max="1" width="1.875" customWidth="1"/>
    <col min="2" max="5" width="9.625" customWidth="1"/>
    <col min="6" max="7" width="1.875" customWidth="1"/>
    <col min="8" max="11" width="9.625" customWidth="1"/>
    <col min="12" max="12" width="1.875" customWidth="1"/>
  </cols>
  <sheetData>
    <row r="1" spans="1:12" ht="26.25" customHeight="1">
      <c r="A1" s="90" t="s">
        <v>47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ht="45" customHeight="1">
      <c r="B2" s="80" t="s">
        <v>73</v>
      </c>
      <c r="C2" s="80"/>
      <c r="D2" s="80"/>
      <c r="E2" s="80"/>
      <c r="F2" s="80"/>
      <c r="G2" s="80"/>
      <c r="H2" s="80"/>
      <c r="I2" s="80"/>
      <c r="J2" s="80"/>
      <c r="K2" s="80"/>
      <c r="L2" s="18"/>
    </row>
    <row r="3" spans="1:12" ht="30" customHeight="1">
      <c r="B3" s="89" t="s">
        <v>60</v>
      </c>
      <c r="C3" s="89"/>
      <c r="D3" s="89"/>
      <c r="E3" s="89"/>
      <c r="F3" s="19"/>
      <c r="G3" s="5"/>
      <c r="H3" s="89" t="s">
        <v>61</v>
      </c>
      <c r="I3" s="89"/>
      <c r="J3" s="89"/>
      <c r="K3" s="89"/>
    </row>
    <row r="4" spans="1:12" ht="22.5" customHeight="1">
      <c r="A4" s="10"/>
      <c r="B4" s="83" t="s">
        <v>2</v>
      </c>
      <c r="C4" s="84"/>
      <c r="D4" s="11" t="s">
        <v>3</v>
      </c>
      <c r="E4" s="11" t="s">
        <v>4</v>
      </c>
      <c r="F4" s="8"/>
      <c r="G4" s="8"/>
      <c r="H4" s="83" t="s">
        <v>2</v>
      </c>
      <c r="I4" s="84"/>
      <c r="J4" s="11" t="s">
        <v>3</v>
      </c>
      <c r="K4" s="11" t="s">
        <v>4</v>
      </c>
    </row>
    <row r="5" spans="1:12" ht="48" customHeight="1">
      <c r="A5" s="8"/>
      <c r="B5" s="12"/>
      <c r="C5" s="13"/>
      <c r="D5" s="14"/>
      <c r="E5" s="15"/>
      <c r="F5" s="8"/>
      <c r="G5" s="8"/>
      <c r="H5" s="12"/>
      <c r="I5" s="13"/>
      <c r="J5" s="14"/>
      <c r="K5" s="15"/>
    </row>
    <row r="6" spans="1:12" ht="19.5" customHeight="1" collapsed="1">
      <c r="A6" s="8"/>
      <c r="F6" s="8"/>
      <c r="G6" s="8"/>
      <c r="H6" s="8"/>
    </row>
    <row r="7" spans="1:12" ht="42.75" customHeight="1">
      <c r="B7" s="85" t="s">
        <v>62</v>
      </c>
      <c r="C7" s="86"/>
      <c r="D7" s="87" t="str">
        <f>IF(Sheet10!D5="強調色","強調色",IF(Sheet10!D5="基本色","基本色",""))</f>
        <v/>
      </c>
      <c r="E7" s="88"/>
      <c r="H7" s="86" t="s">
        <v>63</v>
      </c>
      <c r="I7" s="86"/>
      <c r="J7" s="87" t="str">
        <f>IF(Sheet10!V5="基準外","基準外",IF(Sheet10!V5="基準内","基準内",""))</f>
        <v/>
      </c>
      <c r="K7" s="88"/>
    </row>
    <row r="8" spans="1:12" ht="19.5" customHeight="1">
      <c r="A8" s="20"/>
      <c r="B8" s="20"/>
      <c r="C8" s="20"/>
      <c r="D8" s="20"/>
      <c r="E8" s="20"/>
      <c r="F8" s="20"/>
      <c r="G8" s="20"/>
      <c r="H8" s="21"/>
      <c r="I8" s="20"/>
      <c r="J8" s="20"/>
      <c r="K8" s="20"/>
      <c r="L8" s="20"/>
    </row>
    <row r="9" spans="1:12" ht="19.5" customHeight="1">
      <c r="A9" s="8"/>
      <c r="B9" s="45" t="s">
        <v>44</v>
      </c>
      <c r="C9" s="45"/>
      <c r="D9" s="45"/>
      <c r="E9" s="45"/>
      <c r="F9" s="45"/>
      <c r="G9" s="45"/>
      <c r="H9" s="45"/>
      <c r="I9" s="45"/>
      <c r="J9" s="45"/>
      <c r="K9" s="45"/>
      <c r="L9" s="8"/>
    </row>
    <row r="10" spans="1:12" ht="19.5" customHeight="1" collapsed="1">
      <c r="A10" s="8"/>
      <c r="B10" s="46" t="s">
        <v>45</v>
      </c>
      <c r="C10" s="45"/>
      <c r="D10" s="45"/>
      <c r="E10" s="45"/>
      <c r="F10" s="45"/>
      <c r="G10" s="45"/>
      <c r="H10" s="45" t="s">
        <v>46</v>
      </c>
      <c r="I10" s="45"/>
      <c r="J10" s="45"/>
      <c r="K10" s="45"/>
      <c r="L10" s="8"/>
    </row>
    <row r="11" spans="1:12" ht="19.5" customHeight="1">
      <c r="A11" s="8"/>
      <c r="B11" s="81" t="s">
        <v>2</v>
      </c>
      <c r="C11" s="82"/>
      <c r="D11" s="47" t="s">
        <v>3</v>
      </c>
      <c r="E11" s="47" t="s">
        <v>4</v>
      </c>
      <c r="F11" s="45"/>
      <c r="G11" s="45"/>
      <c r="H11" s="81" t="s">
        <v>2</v>
      </c>
      <c r="I11" s="82"/>
      <c r="J11" s="47" t="s">
        <v>3</v>
      </c>
      <c r="K11" s="47" t="s">
        <v>4</v>
      </c>
      <c r="L11" s="8"/>
    </row>
    <row r="12" spans="1:12" ht="45" customHeight="1">
      <c r="A12" s="8"/>
      <c r="B12" s="48">
        <v>5</v>
      </c>
      <c r="C12" s="49" t="s">
        <v>9</v>
      </c>
      <c r="D12" s="50">
        <v>6</v>
      </c>
      <c r="E12" s="51">
        <v>1</v>
      </c>
      <c r="F12" s="45"/>
      <c r="G12" s="45"/>
      <c r="H12" s="48"/>
      <c r="I12" s="49" t="s">
        <v>8</v>
      </c>
      <c r="J12" s="50">
        <v>4</v>
      </c>
      <c r="K12" s="51"/>
      <c r="L12" s="8"/>
    </row>
    <row r="13" spans="1:12" ht="8.25" customHeight="1">
      <c r="A13" s="8"/>
      <c r="B13" s="32"/>
      <c r="C13" s="33"/>
      <c r="D13" s="33"/>
      <c r="E13" s="8"/>
      <c r="F13" s="8"/>
      <c r="G13" s="8"/>
      <c r="H13" s="8"/>
      <c r="I13" s="8"/>
      <c r="J13" s="8"/>
      <c r="K13" s="8"/>
      <c r="L13" s="8"/>
    </row>
    <row r="14" spans="1:12" ht="19.5" customHeight="1" collapsed="1">
      <c r="H14" s="8"/>
    </row>
    <row r="15" spans="1:12" ht="19.5" customHeight="1">
      <c r="H15" s="8"/>
    </row>
    <row r="16" spans="1:12" ht="45" customHeight="1" collapsed="1">
      <c r="A16" s="8"/>
      <c r="F16" s="8"/>
      <c r="G16" s="8"/>
      <c r="H16" s="8"/>
    </row>
    <row r="17" spans="1:8" ht="19.5" customHeight="1">
      <c r="A17" s="17"/>
      <c r="B17" s="9"/>
      <c r="C17" s="9"/>
      <c r="D17" s="8"/>
      <c r="E17" s="91"/>
      <c r="F17" s="91"/>
      <c r="G17" s="9"/>
      <c r="H17" s="9"/>
    </row>
    <row r="18" spans="1:8" ht="19.5" customHeight="1">
      <c r="A18" s="6"/>
      <c r="B18" s="6"/>
      <c r="C18" s="6"/>
      <c r="D18" s="8"/>
      <c r="E18" s="6"/>
      <c r="F18" s="7"/>
      <c r="G18" s="6"/>
      <c r="H18" s="6"/>
    </row>
    <row r="19" spans="1:8" ht="19.5" customHeight="1" collapsed="1">
      <c r="A19" s="8"/>
      <c r="B19" s="8"/>
      <c r="C19" s="8"/>
      <c r="D19" s="8"/>
      <c r="E19" s="8"/>
      <c r="F19" s="8"/>
      <c r="G19" s="8"/>
      <c r="H19" s="8"/>
    </row>
    <row r="20" spans="1:8" ht="20.100000000000001" customHeight="1"/>
    <row r="21" spans="1:8" ht="39.950000000000003" customHeight="1"/>
    <row r="22" spans="1:8" collapsed="1"/>
  </sheetData>
  <sheetProtection password="CF7A" sheet="1" objects="1" scenarios="1"/>
  <mergeCells count="13">
    <mergeCell ref="A1:L1"/>
    <mergeCell ref="B2:K2"/>
    <mergeCell ref="H7:I7"/>
    <mergeCell ref="J7:K7"/>
    <mergeCell ref="E17:F17"/>
    <mergeCell ref="B11:C11"/>
    <mergeCell ref="H11:I11"/>
    <mergeCell ref="B3:E3"/>
    <mergeCell ref="H3:K3"/>
    <mergeCell ref="H4:I4"/>
    <mergeCell ref="B7:C7"/>
    <mergeCell ref="D7:E7"/>
    <mergeCell ref="B4:C4"/>
  </mergeCells>
  <phoneticPr fontId="1"/>
  <conditionalFormatting sqref="D7">
    <cfRule type="cellIs" dxfId="19" priority="3" operator="equal">
      <formula>"基本色"</formula>
    </cfRule>
    <cfRule type="containsText" dxfId="18" priority="4" operator="containsText" text="強調色">
      <formula>NOT(ISERROR(SEARCH("強調色",D7)))</formula>
    </cfRule>
  </conditionalFormatting>
  <conditionalFormatting sqref="J7">
    <cfRule type="cellIs" dxfId="17" priority="1" operator="equal">
      <formula>"基準内"</formula>
    </cfRule>
    <cfRule type="containsText" dxfId="16" priority="2" operator="containsText" text="基準外">
      <formula>NOT(ISERROR(SEARCH("基準外",J7)))</formula>
    </cfRule>
  </conditionalFormatting>
  <dataValidations count="3">
    <dataValidation type="list" allowBlank="1" showInputMessage="1" showErrorMessage="1" sqref="F18 C5 I5 I12 C12 B13">
      <formula1>"N,R,YR,Y,GY,G,BG,B,PB,P,RP"</formula1>
    </dataValidation>
    <dataValidation type="decimal" allowBlank="1" showInputMessage="1" showErrorMessage="1" sqref="B5 D5 H5 J5">
      <formula1>0</formula1>
      <formula2>10</formula2>
    </dataValidation>
    <dataValidation type="decimal" allowBlank="1" showInputMessage="1" showErrorMessage="1" sqref="E5 K5">
      <formula1>0</formula1>
      <formula2>14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6"/>
  <sheetViews>
    <sheetView zoomScale="115" zoomScaleNormal="115" workbookViewId="0">
      <selection sqref="A1:L1"/>
    </sheetView>
  </sheetViews>
  <sheetFormatPr defaultRowHeight="18.75"/>
  <cols>
    <col min="1" max="1" width="1.875" customWidth="1"/>
    <col min="2" max="5" width="9.625" customWidth="1"/>
    <col min="6" max="7" width="1.875" customWidth="1"/>
    <col min="8" max="11" width="9.625" customWidth="1"/>
    <col min="12" max="12" width="1.875" customWidth="1"/>
  </cols>
  <sheetData>
    <row r="1" spans="1:12" ht="26.25" customHeight="1">
      <c r="A1" s="79" t="s">
        <v>48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ht="45" customHeight="1">
      <c r="B2" s="80" t="s">
        <v>73</v>
      </c>
      <c r="C2" s="80"/>
      <c r="D2" s="80"/>
      <c r="E2" s="80"/>
      <c r="F2" s="80"/>
      <c r="G2" s="80"/>
      <c r="H2" s="80"/>
      <c r="I2" s="80"/>
      <c r="J2" s="80"/>
      <c r="K2" s="80"/>
      <c r="L2" s="18"/>
    </row>
    <row r="3" spans="1:12" ht="30" customHeight="1">
      <c r="B3" s="89" t="s">
        <v>60</v>
      </c>
      <c r="C3" s="89"/>
      <c r="D3" s="89"/>
      <c r="E3" s="89"/>
      <c r="F3" s="19"/>
      <c r="G3" s="5"/>
      <c r="H3" s="89" t="s">
        <v>61</v>
      </c>
      <c r="I3" s="89"/>
      <c r="J3" s="89"/>
      <c r="K3" s="89"/>
    </row>
    <row r="4" spans="1:12" ht="22.5" customHeight="1">
      <c r="A4" s="10"/>
      <c r="B4" s="83" t="s">
        <v>2</v>
      </c>
      <c r="C4" s="84"/>
      <c r="D4" s="11" t="s">
        <v>3</v>
      </c>
      <c r="E4" s="11" t="s">
        <v>4</v>
      </c>
      <c r="F4" s="8"/>
      <c r="G4" s="8"/>
      <c r="H4" s="83" t="s">
        <v>2</v>
      </c>
      <c r="I4" s="84"/>
      <c r="J4" s="11" t="s">
        <v>3</v>
      </c>
      <c r="K4" s="11" t="s">
        <v>4</v>
      </c>
    </row>
    <row r="5" spans="1:12" ht="48" customHeight="1">
      <c r="A5" s="8"/>
      <c r="B5" s="12"/>
      <c r="C5" s="13"/>
      <c r="D5" s="14"/>
      <c r="E5" s="15"/>
      <c r="F5" s="8"/>
      <c r="G5" s="8"/>
      <c r="H5" s="12"/>
      <c r="I5" s="13"/>
      <c r="J5" s="14"/>
      <c r="K5" s="15"/>
    </row>
    <row r="6" spans="1:12" ht="19.5" customHeight="1" collapsed="1">
      <c r="A6" s="8"/>
      <c r="F6" s="8"/>
      <c r="G6" s="8"/>
    </row>
    <row r="7" spans="1:12" ht="42.75" customHeight="1">
      <c r="B7" s="85" t="s">
        <v>62</v>
      </c>
      <c r="C7" s="86"/>
      <c r="D7" s="87" t="str">
        <f>IF(Sheet10!G5="強調色","強調色",IF(Sheet10!G5="基本色","基本色",""))</f>
        <v/>
      </c>
      <c r="E7" s="88"/>
      <c r="H7" s="86" t="s">
        <v>63</v>
      </c>
      <c r="I7" s="86"/>
      <c r="J7" s="87" t="str">
        <f>IF(Sheet10!Y5="基準外","基準外",IF(Sheet10!Y5="基準内","基準内",""))</f>
        <v/>
      </c>
      <c r="K7" s="88"/>
    </row>
    <row r="8" spans="1:12" ht="19.5" customHeight="1">
      <c r="A8" s="20"/>
      <c r="B8" s="20"/>
      <c r="C8" s="20"/>
      <c r="D8" s="20"/>
      <c r="E8" s="20"/>
      <c r="F8" s="20"/>
      <c r="G8" s="20"/>
      <c r="H8" s="21"/>
      <c r="I8" s="20"/>
      <c r="J8" s="20"/>
      <c r="K8" s="20"/>
      <c r="L8" s="20"/>
    </row>
    <row r="9" spans="1:12" ht="19.5" customHeight="1">
      <c r="A9" s="8"/>
      <c r="B9" s="45" t="s">
        <v>44</v>
      </c>
      <c r="C9" s="45"/>
      <c r="D9" s="45"/>
      <c r="E9" s="45"/>
      <c r="F9" s="45"/>
      <c r="G9" s="45"/>
      <c r="H9" s="45"/>
      <c r="I9" s="45"/>
      <c r="J9" s="45"/>
      <c r="K9" s="45"/>
      <c r="L9" s="8"/>
    </row>
    <row r="10" spans="1:12" ht="19.5" customHeight="1" collapsed="1">
      <c r="A10" s="8"/>
      <c r="B10" s="46" t="s">
        <v>45</v>
      </c>
      <c r="C10" s="45"/>
      <c r="D10" s="45"/>
      <c r="E10" s="45"/>
      <c r="F10" s="45"/>
      <c r="G10" s="45"/>
      <c r="H10" s="45" t="s">
        <v>46</v>
      </c>
      <c r="I10" s="45"/>
      <c r="J10" s="45"/>
      <c r="K10" s="45"/>
      <c r="L10" s="8"/>
    </row>
    <row r="11" spans="1:12" ht="19.5" customHeight="1">
      <c r="A11" s="8"/>
      <c r="B11" s="81" t="s">
        <v>2</v>
      </c>
      <c r="C11" s="82"/>
      <c r="D11" s="47" t="s">
        <v>3</v>
      </c>
      <c r="E11" s="47" t="s">
        <v>4</v>
      </c>
      <c r="F11" s="45"/>
      <c r="G11" s="45"/>
      <c r="H11" s="81" t="s">
        <v>2</v>
      </c>
      <c r="I11" s="82"/>
      <c r="J11" s="47" t="s">
        <v>3</v>
      </c>
      <c r="K11" s="47" t="s">
        <v>4</v>
      </c>
      <c r="L11" s="8"/>
    </row>
    <row r="12" spans="1:12" ht="45" customHeight="1">
      <c r="A12" s="8"/>
      <c r="B12" s="48">
        <v>5</v>
      </c>
      <c r="C12" s="49" t="s">
        <v>9</v>
      </c>
      <c r="D12" s="50">
        <v>6</v>
      </c>
      <c r="E12" s="51">
        <v>1</v>
      </c>
      <c r="F12" s="45"/>
      <c r="G12" s="45"/>
      <c r="H12" s="48"/>
      <c r="I12" s="49" t="s">
        <v>8</v>
      </c>
      <c r="J12" s="50">
        <v>4</v>
      </c>
      <c r="K12" s="51"/>
      <c r="L12" s="8"/>
    </row>
    <row r="13" spans="1:12" ht="8.25" customHeight="1">
      <c r="A13" s="8"/>
      <c r="B13" s="32"/>
      <c r="C13" s="33"/>
      <c r="D13" s="33"/>
      <c r="E13" s="8"/>
      <c r="F13" s="8"/>
      <c r="G13" s="8"/>
      <c r="H13" s="8"/>
      <c r="I13" s="8"/>
      <c r="J13" s="8"/>
      <c r="K13" s="8"/>
      <c r="L13" s="8"/>
    </row>
    <row r="14" spans="1:12" ht="19.5" customHeight="1" collapsed="1"/>
    <row r="15" spans="1:12" ht="19.5" customHeight="1"/>
    <row r="16" spans="1:12" ht="45" customHeight="1" collapsed="1">
      <c r="A16" s="8"/>
      <c r="F16" s="8"/>
      <c r="G16" s="8"/>
    </row>
    <row r="17" ht="19.5" customHeight="1"/>
    <row r="18" ht="19.5" customHeight="1"/>
    <row r="19" ht="19.5" customHeight="1" collapsed="1"/>
    <row r="20" ht="19.5" customHeight="1"/>
    <row r="21" ht="19.5" customHeight="1"/>
    <row r="22" ht="19.5" customHeight="1" collapsed="1"/>
    <row r="23" ht="19.5" customHeight="1"/>
    <row r="24" ht="19.5" customHeight="1"/>
    <row r="25" ht="19.5" customHeight="1"/>
    <row r="26" ht="19.5" customHeight="1"/>
  </sheetData>
  <sheetProtection password="CF7A" sheet="1" objects="1" scenarios="1"/>
  <mergeCells count="12">
    <mergeCell ref="B11:C11"/>
    <mergeCell ref="H11:I11"/>
    <mergeCell ref="B7:C7"/>
    <mergeCell ref="D7:E7"/>
    <mergeCell ref="H4:I4"/>
    <mergeCell ref="A1:L1"/>
    <mergeCell ref="B2:K2"/>
    <mergeCell ref="H7:I7"/>
    <mergeCell ref="J7:K7"/>
    <mergeCell ref="B4:C4"/>
    <mergeCell ref="B3:E3"/>
    <mergeCell ref="H3:K3"/>
  </mergeCells>
  <phoneticPr fontId="1"/>
  <conditionalFormatting sqref="D7">
    <cfRule type="cellIs" dxfId="15" priority="3" operator="equal">
      <formula>"基本色"</formula>
    </cfRule>
    <cfRule type="containsText" dxfId="14" priority="4" operator="containsText" text="強調色">
      <formula>NOT(ISERROR(SEARCH("強調色",D7)))</formula>
    </cfRule>
  </conditionalFormatting>
  <conditionalFormatting sqref="J7">
    <cfRule type="cellIs" dxfId="13" priority="1" operator="equal">
      <formula>"基準内"</formula>
    </cfRule>
    <cfRule type="containsText" dxfId="12" priority="2" operator="containsText" text="基準外">
      <formula>NOT(ISERROR(SEARCH("基準外",J7)))</formula>
    </cfRule>
  </conditionalFormatting>
  <dataValidations count="3">
    <dataValidation type="list" allowBlank="1" showInputMessage="1" showErrorMessage="1" sqref="C5 I5 I12 C12 B13">
      <formula1>"N,R,YR,Y,GY,G,BG,B,PB,P,RP"</formula1>
    </dataValidation>
    <dataValidation type="decimal" allowBlank="1" showInputMessage="1" showErrorMessage="1" sqref="B5 D5 H5 J5">
      <formula1>0</formula1>
      <formula2>10</formula2>
    </dataValidation>
    <dataValidation type="decimal" allowBlank="1" showInputMessage="1" showErrorMessage="1" sqref="E5 K5">
      <formula1>0</formula1>
      <formula2>14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9"/>
  <sheetViews>
    <sheetView zoomScale="115" zoomScaleNormal="115" workbookViewId="0">
      <selection sqref="A1:L1"/>
    </sheetView>
  </sheetViews>
  <sheetFormatPr defaultRowHeight="18.75"/>
  <cols>
    <col min="1" max="1" width="1.875" customWidth="1"/>
    <col min="2" max="5" width="9.625" customWidth="1"/>
    <col min="6" max="7" width="1.875" customWidth="1"/>
    <col min="8" max="11" width="9.625" customWidth="1"/>
    <col min="12" max="12" width="1.875" customWidth="1"/>
  </cols>
  <sheetData>
    <row r="1" spans="1:12" ht="26.25" customHeight="1">
      <c r="A1" s="79" t="s">
        <v>49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 ht="45" customHeight="1">
      <c r="B2" s="80" t="s">
        <v>73</v>
      </c>
      <c r="C2" s="80"/>
      <c r="D2" s="80"/>
      <c r="E2" s="80"/>
      <c r="F2" s="80"/>
      <c r="G2" s="80"/>
      <c r="H2" s="80"/>
      <c r="I2" s="80"/>
      <c r="J2" s="80"/>
      <c r="K2" s="80"/>
      <c r="L2" s="18"/>
    </row>
    <row r="3" spans="1:12" ht="30" customHeight="1">
      <c r="B3" s="89" t="s">
        <v>60</v>
      </c>
      <c r="C3" s="89"/>
      <c r="D3" s="89"/>
      <c r="E3" s="89"/>
      <c r="F3" s="19"/>
      <c r="G3" s="5"/>
      <c r="H3" s="89" t="s">
        <v>61</v>
      </c>
      <c r="I3" s="89"/>
      <c r="J3" s="89"/>
      <c r="K3" s="89"/>
    </row>
    <row r="4" spans="1:12" ht="22.5" customHeight="1">
      <c r="A4" s="10"/>
      <c r="B4" s="83" t="s">
        <v>2</v>
      </c>
      <c r="C4" s="84"/>
      <c r="D4" s="11" t="s">
        <v>3</v>
      </c>
      <c r="E4" s="11" t="s">
        <v>4</v>
      </c>
      <c r="H4" s="83" t="s">
        <v>2</v>
      </c>
      <c r="I4" s="84"/>
      <c r="J4" s="11" t="s">
        <v>3</v>
      </c>
      <c r="K4" s="11" t="s">
        <v>4</v>
      </c>
    </row>
    <row r="5" spans="1:12" ht="48" customHeight="1">
      <c r="A5" s="8"/>
      <c r="B5" s="12"/>
      <c r="C5" s="13"/>
      <c r="D5" s="14"/>
      <c r="E5" s="15"/>
      <c r="F5" s="8"/>
      <c r="G5" s="8"/>
      <c r="H5" s="12"/>
      <c r="I5" s="13"/>
      <c r="J5" s="14"/>
      <c r="K5" s="15"/>
    </row>
    <row r="6" spans="1:12" ht="19.5" customHeight="1" collapsed="1">
      <c r="A6" s="8"/>
      <c r="F6" s="8"/>
      <c r="G6" s="8"/>
      <c r="H6" s="8"/>
    </row>
    <row r="7" spans="1:12" ht="42.75" customHeight="1">
      <c r="B7" s="85" t="s">
        <v>62</v>
      </c>
      <c r="C7" s="86"/>
      <c r="D7" s="87" t="str">
        <f>IF(Sheet10!J5="強調色","強調色",IF(Sheet10!J5="基本色","基本色",""))</f>
        <v/>
      </c>
      <c r="E7" s="88"/>
      <c r="H7" s="86" t="s">
        <v>63</v>
      </c>
      <c r="I7" s="86"/>
      <c r="J7" s="87" t="str">
        <f>IF(Sheet10!AB5="基準外","基準外",IF(Sheet10!AB5="基準内","基準内",""))</f>
        <v/>
      </c>
      <c r="K7" s="88"/>
    </row>
    <row r="8" spans="1:12" ht="19.5" customHeight="1">
      <c r="A8" s="20"/>
      <c r="B8" s="20"/>
      <c r="C8" s="20"/>
      <c r="D8" s="20"/>
      <c r="E8" s="20"/>
      <c r="F8" s="20"/>
      <c r="G8" s="20"/>
      <c r="H8" s="21"/>
      <c r="I8" s="20"/>
      <c r="J8" s="20"/>
      <c r="K8" s="20"/>
      <c r="L8" s="20"/>
    </row>
    <row r="9" spans="1:12" ht="19.5" customHeight="1">
      <c r="A9" s="8"/>
      <c r="B9" s="45" t="s">
        <v>44</v>
      </c>
      <c r="C9" s="45"/>
      <c r="D9" s="45"/>
      <c r="E9" s="45"/>
      <c r="F9" s="45"/>
      <c r="G9" s="45"/>
      <c r="H9" s="45"/>
      <c r="I9" s="45"/>
      <c r="J9" s="45"/>
      <c r="K9" s="45"/>
      <c r="L9" s="8"/>
    </row>
    <row r="10" spans="1:12" ht="19.5" customHeight="1" collapsed="1">
      <c r="A10" s="8"/>
      <c r="B10" s="46" t="s">
        <v>45</v>
      </c>
      <c r="C10" s="45"/>
      <c r="D10" s="45"/>
      <c r="E10" s="45"/>
      <c r="F10" s="45"/>
      <c r="G10" s="45"/>
      <c r="H10" s="45" t="s">
        <v>46</v>
      </c>
      <c r="I10" s="45"/>
      <c r="J10" s="45"/>
      <c r="K10" s="45"/>
      <c r="L10" s="8"/>
    </row>
    <row r="11" spans="1:12" ht="19.5" customHeight="1">
      <c r="A11" s="8"/>
      <c r="B11" s="81" t="s">
        <v>2</v>
      </c>
      <c r="C11" s="82"/>
      <c r="D11" s="47" t="s">
        <v>3</v>
      </c>
      <c r="E11" s="47" t="s">
        <v>4</v>
      </c>
      <c r="F11" s="45"/>
      <c r="G11" s="45"/>
      <c r="H11" s="81" t="s">
        <v>2</v>
      </c>
      <c r="I11" s="82"/>
      <c r="J11" s="47" t="s">
        <v>3</v>
      </c>
      <c r="K11" s="47" t="s">
        <v>4</v>
      </c>
      <c r="L11" s="8"/>
    </row>
    <row r="12" spans="1:12" ht="45" customHeight="1">
      <c r="A12" s="8"/>
      <c r="B12" s="48">
        <v>5</v>
      </c>
      <c r="C12" s="49" t="s">
        <v>9</v>
      </c>
      <c r="D12" s="50">
        <v>6</v>
      </c>
      <c r="E12" s="51">
        <v>1</v>
      </c>
      <c r="F12" s="45"/>
      <c r="G12" s="45"/>
      <c r="H12" s="48"/>
      <c r="I12" s="49" t="s">
        <v>8</v>
      </c>
      <c r="J12" s="50">
        <v>4</v>
      </c>
      <c r="K12" s="51"/>
      <c r="L12" s="8"/>
    </row>
    <row r="13" spans="1:12" ht="8.25" customHeight="1">
      <c r="A13" s="8"/>
      <c r="B13" s="32"/>
      <c r="C13" s="33"/>
      <c r="D13" s="33"/>
      <c r="E13" s="8"/>
      <c r="F13" s="8"/>
      <c r="G13" s="8"/>
      <c r="H13" s="8"/>
      <c r="I13" s="8"/>
      <c r="J13" s="8"/>
      <c r="K13" s="8"/>
      <c r="L13" s="8"/>
    </row>
    <row r="14" spans="1:12" ht="19.5" customHeight="1" collapsed="1">
      <c r="H14" s="8"/>
    </row>
    <row r="15" spans="1:12" ht="19.5" customHeight="1">
      <c r="H15" s="8"/>
    </row>
    <row r="16" spans="1:12" ht="45" customHeight="1" collapsed="1">
      <c r="A16" s="8"/>
      <c r="F16" s="8"/>
      <c r="G16" s="8"/>
      <c r="H16" s="8"/>
    </row>
    <row r="17" spans="5:8" ht="19.5" customHeight="1">
      <c r="E17" s="91"/>
      <c r="F17" s="91"/>
      <c r="G17" s="9"/>
      <c r="H17" s="9"/>
    </row>
    <row r="18" spans="5:8" ht="19.5" customHeight="1">
      <c r="E18" s="6"/>
      <c r="F18" s="7"/>
      <c r="G18" s="6"/>
      <c r="H18" s="6"/>
    </row>
    <row r="19" spans="5:8" ht="19.5" customHeight="1" collapsed="1"/>
    <row r="20" spans="5:8" ht="19.5" customHeight="1"/>
    <row r="21" spans="5:8" ht="19.5" customHeight="1"/>
    <row r="22" spans="5:8" ht="19.5" customHeight="1" collapsed="1"/>
    <row r="23" spans="5:8" ht="19.5" customHeight="1"/>
    <row r="24" spans="5:8" ht="19.5" customHeight="1"/>
    <row r="25" spans="5:8" ht="19.5" customHeight="1"/>
    <row r="26" spans="5:8" ht="19.5" customHeight="1"/>
    <row r="27" spans="5:8" ht="19.5" customHeight="1"/>
    <row r="28" spans="5:8" ht="19.5" customHeight="1"/>
    <row r="29" spans="5:8" ht="19.5" customHeight="1"/>
  </sheetData>
  <sheetProtection password="CF7A" sheet="1" objects="1" scenarios="1"/>
  <mergeCells count="13">
    <mergeCell ref="E17:F17"/>
    <mergeCell ref="B11:C11"/>
    <mergeCell ref="H11:I11"/>
    <mergeCell ref="B7:C7"/>
    <mergeCell ref="D7:E7"/>
    <mergeCell ref="A1:L1"/>
    <mergeCell ref="B2:K2"/>
    <mergeCell ref="H7:I7"/>
    <mergeCell ref="J7:K7"/>
    <mergeCell ref="B4:C4"/>
    <mergeCell ref="B3:E3"/>
    <mergeCell ref="H3:K3"/>
    <mergeCell ref="H4:I4"/>
  </mergeCells>
  <phoneticPr fontId="1"/>
  <conditionalFormatting sqref="D7">
    <cfRule type="cellIs" dxfId="11" priority="3" operator="equal">
      <formula>"基本色"</formula>
    </cfRule>
    <cfRule type="containsText" dxfId="10" priority="4" operator="containsText" text="強調色">
      <formula>NOT(ISERROR(SEARCH("強調色",D7)))</formula>
    </cfRule>
  </conditionalFormatting>
  <conditionalFormatting sqref="J7">
    <cfRule type="cellIs" dxfId="9" priority="1" operator="equal">
      <formula>"基準内"</formula>
    </cfRule>
    <cfRule type="containsText" dxfId="8" priority="2" operator="containsText" text="基準外">
      <formula>NOT(ISERROR(SEARCH("基準外",J7)))</formula>
    </cfRule>
  </conditionalFormatting>
  <dataValidations count="3">
    <dataValidation type="list" allowBlank="1" showInputMessage="1" showErrorMessage="1" sqref="F18 C5 I5 I12 C12 B13">
      <formula1>"N,R,YR,Y,GY,G,BG,B,PB,P,RP"</formula1>
    </dataValidation>
    <dataValidation type="decimal" allowBlank="1" showInputMessage="1" showErrorMessage="1" sqref="B5 D5 H5 J5">
      <formula1>0</formula1>
      <formula2>10</formula2>
    </dataValidation>
    <dataValidation type="decimal" allowBlank="1" showInputMessage="1" showErrorMessage="1" sqref="E5 K5">
      <formula1>0</formula1>
      <formula2>14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7"/>
  <sheetViews>
    <sheetView zoomScale="115" zoomScaleNormal="115" workbookViewId="0">
      <selection sqref="A1:L1"/>
    </sheetView>
  </sheetViews>
  <sheetFormatPr defaultRowHeight="18.75"/>
  <cols>
    <col min="1" max="1" width="1.875" customWidth="1"/>
    <col min="2" max="5" width="9.625" customWidth="1"/>
    <col min="6" max="7" width="1.875" customWidth="1"/>
    <col min="8" max="11" width="9.625" customWidth="1"/>
    <col min="12" max="12" width="1.875" customWidth="1"/>
  </cols>
  <sheetData>
    <row r="1" spans="1:12" ht="26.25" customHeight="1">
      <c r="A1" s="92" t="s">
        <v>50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pans="1:12" ht="45" customHeight="1">
      <c r="B2" s="80" t="s">
        <v>73</v>
      </c>
      <c r="C2" s="80"/>
      <c r="D2" s="80"/>
      <c r="E2" s="80"/>
      <c r="F2" s="80"/>
      <c r="G2" s="80"/>
      <c r="H2" s="80"/>
      <c r="I2" s="80"/>
      <c r="J2" s="80"/>
      <c r="K2" s="80"/>
      <c r="L2" s="18"/>
    </row>
    <row r="3" spans="1:12" ht="30" customHeight="1">
      <c r="B3" s="89" t="s">
        <v>60</v>
      </c>
      <c r="C3" s="89"/>
      <c r="D3" s="89"/>
      <c r="E3" s="89"/>
      <c r="F3" s="19"/>
      <c r="G3" s="5"/>
      <c r="H3" s="89" t="s">
        <v>61</v>
      </c>
      <c r="I3" s="89"/>
      <c r="J3" s="89"/>
      <c r="K3" s="89"/>
    </row>
    <row r="4" spans="1:12" ht="22.5" customHeight="1">
      <c r="A4" s="4"/>
      <c r="B4" s="83" t="s">
        <v>2</v>
      </c>
      <c r="C4" s="84"/>
      <c r="D4" s="11" t="s">
        <v>3</v>
      </c>
      <c r="E4" s="11" t="s">
        <v>4</v>
      </c>
      <c r="H4" s="83" t="s">
        <v>2</v>
      </c>
      <c r="I4" s="84"/>
      <c r="J4" s="11" t="s">
        <v>3</v>
      </c>
      <c r="K4" s="11" t="s">
        <v>4</v>
      </c>
    </row>
    <row r="5" spans="1:12" ht="48" customHeight="1">
      <c r="B5" s="12"/>
      <c r="C5" s="13"/>
      <c r="D5" s="14"/>
      <c r="E5" s="15"/>
      <c r="F5" s="8"/>
      <c r="G5" s="8"/>
      <c r="H5" s="12"/>
      <c r="I5" s="13"/>
      <c r="J5" s="14"/>
      <c r="K5" s="15"/>
    </row>
    <row r="6" spans="1:12" ht="19.5" customHeight="1" collapsed="1">
      <c r="A6" s="8"/>
      <c r="F6" s="8"/>
      <c r="G6" s="8"/>
      <c r="H6" s="8"/>
    </row>
    <row r="7" spans="1:12" ht="42.75" customHeight="1">
      <c r="B7" s="85" t="s">
        <v>62</v>
      </c>
      <c r="C7" s="86"/>
      <c r="D7" s="87" t="str">
        <f>IF(Sheet10!M5="強調色","強調色",IF(Sheet10!M5="基本色","基本色",""))</f>
        <v/>
      </c>
      <c r="E7" s="88"/>
      <c r="H7" s="86" t="s">
        <v>63</v>
      </c>
      <c r="I7" s="86"/>
      <c r="J7" s="87" t="str">
        <f>IF(Sheet10!AE5="基準外","基準外",IF(Sheet10!AE5="基準内","基準内",""))</f>
        <v/>
      </c>
      <c r="K7" s="88"/>
    </row>
    <row r="8" spans="1:12" ht="19.5" customHeight="1">
      <c r="A8" s="20"/>
      <c r="B8" s="20"/>
      <c r="C8" s="20"/>
      <c r="D8" s="20"/>
      <c r="E8" s="20"/>
      <c r="F8" s="20"/>
      <c r="G8" s="20"/>
      <c r="H8" s="21"/>
      <c r="I8" s="20"/>
      <c r="J8" s="20"/>
      <c r="K8" s="20"/>
      <c r="L8" s="20"/>
    </row>
    <row r="9" spans="1:12" ht="19.5" customHeight="1">
      <c r="A9" s="8"/>
      <c r="B9" s="45" t="s">
        <v>44</v>
      </c>
      <c r="C9" s="45"/>
      <c r="D9" s="45"/>
      <c r="E9" s="45"/>
      <c r="F9" s="45"/>
      <c r="G9" s="45"/>
      <c r="H9" s="45"/>
      <c r="I9" s="45"/>
      <c r="J9" s="45"/>
      <c r="K9" s="45"/>
      <c r="L9" s="8"/>
    </row>
    <row r="10" spans="1:12" ht="19.5" customHeight="1" collapsed="1">
      <c r="A10" s="8"/>
      <c r="B10" s="46" t="s">
        <v>45</v>
      </c>
      <c r="C10" s="45"/>
      <c r="D10" s="45"/>
      <c r="E10" s="45"/>
      <c r="F10" s="45"/>
      <c r="G10" s="45"/>
      <c r="H10" s="45" t="s">
        <v>46</v>
      </c>
      <c r="I10" s="45"/>
      <c r="J10" s="45"/>
      <c r="K10" s="45"/>
      <c r="L10" s="8"/>
    </row>
    <row r="11" spans="1:12" ht="19.5" customHeight="1">
      <c r="A11" s="8"/>
      <c r="B11" s="81" t="s">
        <v>2</v>
      </c>
      <c r="C11" s="82"/>
      <c r="D11" s="47" t="s">
        <v>3</v>
      </c>
      <c r="E11" s="47" t="s">
        <v>4</v>
      </c>
      <c r="F11" s="45"/>
      <c r="G11" s="45"/>
      <c r="H11" s="81" t="s">
        <v>2</v>
      </c>
      <c r="I11" s="82"/>
      <c r="J11" s="47" t="s">
        <v>3</v>
      </c>
      <c r="K11" s="47" t="s">
        <v>4</v>
      </c>
      <c r="L11" s="8"/>
    </row>
    <row r="12" spans="1:12" ht="45" customHeight="1">
      <c r="A12" s="8"/>
      <c r="B12" s="48">
        <v>5</v>
      </c>
      <c r="C12" s="49" t="s">
        <v>9</v>
      </c>
      <c r="D12" s="50">
        <v>6</v>
      </c>
      <c r="E12" s="51">
        <v>1</v>
      </c>
      <c r="F12" s="45"/>
      <c r="G12" s="45"/>
      <c r="H12" s="48"/>
      <c r="I12" s="49" t="s">
        <v>8</v>
      </c>
      <c r="J12" s="50">
        <v>4</v>
      </c>
      <c r="K12" s="51"/>
      <c r="L12" s="8"/>
    </row>
    <row r="13" spans="1:12" ht="8.25" customHeight="1">
      <c r="A13" s="8"/>
      <c r="B13" s="32"/>
      <c r="C13" s="33"/>
      <c r="D13" s="33"/>
      <c r="E13" s="8"/>
      <c r="F13" s="8"/>
      <c r="G13" s="8"/>
      <c r="H13" s="8"/>
      <c r="I13" s="8"/>
      <c r="J13" s="8"/>
      <c r="K13" s="8"/>
      <c r="L13" s="8"/>
    </row>
    <row r="14" spans="1:12" ht="19.5" customHeight="1" collapsed="1">
      <c r="H14" s="8"/>
    </row>
    <row r="15" spans="1:12" ht="19.5" customHeight="1">
      <c r="H15" s="8"/>
    </row>
    <row r="16" spans="1:12" ht="45" customHeight="1" collapsed="1">
      <c r="A16" s="8"/>
      <c r="F16" s="8"/>
      <c r="G16" s="8"/>
      <c r="H16" s="8"/>
    </row>
    <row r="17" spans="1:8" ht="19.5" customHeight="1">
      <c r="A17" s="17"/>
      <c r="B17" s="9"/>
      <c r="C17" s="9"/>
      <c r="D17" s="8"/>
      <c r="E17" s="91"/>
      <c r="F17" s="91"/>
      <c r="G17" s="9"/>
      <c r="H17" s="9"/>
    </row>
    <row r="18" spans="1:8" ht="19.5" customHeight="1">
      <c r="A18" s="6"/>
      <c r="B18" s="6"/>
      <c r="C18" s="6"/>
      <c r="D18" s="8"/>
      <c r="E18" s="6"/>
      <c r="F18" s="7"/>
      <c r="G18" s="6"/>
      <c r="H18" s="6"/>
    </row>
    <row r="19" spans="1:8" ht="19.5" customHeight="1" collapsed="1">
      <c r="A19" s="8"/>
      <c r="B19" s="8"/>
      <c r="C19" s="8"/>
      <c r="D19" s="8"/>
      <c r="E19" s="8"/>
      <c r="F19" s="8"/>
      <c r="G19" s="8"/>
      <c r="H19" s="8"/>
    </row>
    <row r="20" spans="1:8" ht="19.5" customHeight="1">
      <c r="A20" s="8"/>
      <c r="B20" s="8"/>
      <c r="C20" s="8"/>
      <c r="D20" s="8"/>
      <c r="E20" s="8"/>
      <c r="F20" s="8"/>
      <c r="G20" s="8"/>
      <c r="H20" s="8"/>
    </row>
    <row r="21" spans="1:8" ht="19.5" customHeight="1">
      <c r="A21" s="8"/>
      <c r="B21" s="8"/>
      <c r="C21" s="8"/>
      <c r="D21" s="8"/>
      <c r="E21" s="8"/>
      <c r="F21" s="8"/>
      <c r="G21" s="8"/>
      <c r="H21" s="8"/>
    </row>
    <row r="22" spans="1:8" ht="19.5" customHeight="1" collapsed="1">
      <c r="A22" s="8"/>
      <c r="B22" s="8"/>
      <c r="C22" s="8"/>
      <c r="D22" s="8"/>
      <c r="E22" s="8"/>
      <c r="F22" s="8"/>
      <c r="G22" s="8"/>
      <c r="H22" s="8"/>
    </row>
    <row r="23" spans="1:8" ht="19.5" customHeight="1"/>
    <row r="24" spans="1:8" ht="19.5" customHeight="1"/>
    <row r="25" spans="1:8" ht="19.5" customHeight="1"/>
    <row r="26" spans="1:8" ht="19.5" customHeight="1"/>
    <row r="27" spans="1:8" ht="19.5" customHeight="1"/>
  </sheetData>
  <sheetProtection password="CF7A" sheet="1" objects="1" scenarios="1"/>
  <mergeCells count="13">
    <mergeCell ref="E17:F17"/>
    <mergeCell ref="B11:C11"/>
    <mergeCell ref="H11:I11"/>
    <mergeCell ref="B7:C7"/>
    <mergeCell ref="D7:E7"/>
    <mergeCell ref="A1:L1"/>
    <mergeCell ref="B2:K2"/>
    <mergeCell ref="H7:I7"/>
    <mergeCell ref="J7:K7"/>
    <mergeCell ref="B3:E3"/>
    <mergeCell ref="H3:K3"/>
    <mergeCell ref="H4:I4"/>
    <mergeCell ref="B4:C4"/>
  </mergeCells>
  <phoneticPr fontId="1"/>
  <conditionalFormatting sqref="D7">
    <cfRule type="cellIs" dxfId="7" priority="3" operator="equal">
      <formula>"基本色"</formula>
    </cfRule>
    <cfRule type="containsText" dxfId="6" priority="4" operator="containsText" text="強調色">
      <formula>NOT(ISERROR(SEARCH("強調色",D7)))</formula>
    </cfRule>
  </conditionalFormatting>
  <conditionalFormatting sqref="J7">
    <cfRule type="cellIs" dxfId="5" priority="1" operator="equal">
      <formula>"基準内"</formula>
    </cfRule>
    <cfRule type="containsText" dxfId="4" priority="2" operator="containsText" text="基準外">
      <formula>NOT(ISERROR(SEARCH("基準外",J7)))</formula>
    </cfRule>
  </conditionalFormatting>
  <dataValidations count="3">
    <dataValidation type="list" allowBlank="1" showInputMessage="1" showErrorMessage="1" sqref="F18 C5 I5 I12 C12 B13">
      <formula1>"N,R,YR,Y,GY,G,BG,B,PB,P,RP"</formula1>
    </dataValidation>
    <dataValidation type="decimal" allowBlank="1" showInputMessage="1" showErrorMessage="1" sqref="B5 D5 H5 J5">
      <formula1>0</formula1>
      <formula2>10</formula2>
    </dataValidation>
    <dataValidation type="decimal" allowBlank="1" showInputMessage="1" showErrorMessage="1" sqref="E5 K5">
      <formula1>0</formula1>
      <formula2>14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9"/>
  <sheetViews>
    <sheetView zoomScale="115" zoomScaleNormal="115" workbookViewId="0">
      <selection sqref="A1:L1"/>
    </sheetView>
  </sheetViews>
  <sheetFormatPr defaultRowHeight="18.75"/>
  <cols>
    <col min="1" max="1" width="1.875" customWidth="1"/>
    <col min="2" max="5" width="9.625" customWidth="1"/>
    <col min="6" max="7" width="1.875" customWidth="1"/>
    <col min="8" max="11" width="9.625" customWidth="1"/>
    <col min="12" max="12" width="1.875" customWidth="1"/>
  </cols>
  <sheetData>
    <row r="1" spans="1:12" ht="26.25" customHeight="1">
      <c r="A1" s="92" t="s">
        <v>51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pans="1:12" ht="45" customHeight="1">
      <c r="B2" s="80" t="s">
        <v>73</v>
      </c>
      <c r="C2" s="80"/>
      <c r="D2" s="80"/>
      <c r="E2" s="80"/>
      <c r="F2" s="80"/>
      <c r="G2" s="80"/>
      <c r="H2" s="80"/>
      <c r="I2" s="80"/>
      <c r="J2" s="80"/>
      <c r="K2" s="80"/>
      <c r="L2" s="18"/>
    </row>
    <row r="3" spans="1:12" ht="30" customHeight="1">
      <c r="B3" s="89" t="s">
        <v>60</v>
      </c>
      <c r="C3" s="89"/>
      <c r="D3" s="89"/>
      <c r="E3" s="89"/>
      <c r="F3" s="19"/>
      <c r="G3" s="5"/>
      <c r="H3" s="89" t="s">
        <v>61</v>
      </c>
      <c r="I3" s="89"/>
      <c r="J3" s="89"/>
      <c r="K3" s="89"/>
    </row>
    <row r="4" spans="1:12" ht="22.5" customHeight="1">
      <c r="A4" s="4"/>
      <c r="B4" s="83" t="s">
        <v>2</v>
      </c>
      <c r="C4" s="84"/>
      <c r="D4" s="11" t="s">
        <v>3</v>
      </c>
      <c r="E4" s="11" t="s">
        <v>4</v>
      </c>
      <c r="H4" s="83" t="s">
        <v>2</v>
      </c>
      <c r="I4" s="84"/>
      <c r="J4" s="11" t="s">
        <v>3</v>
      </c>
      <c r="K4" s="11" t="s">
        <v>4</v>
      </c>
    </row>
    <row r="5" spans="1:12" ht="48" customHeight="1">
      <c r="B5" s="12"/>
      <c r="C5" s="13"/>
      <c r="D5" s="14"/>
      <c r="E5" s="15"/>
      <c r="H5" s="12"/>
      <c r="I5" s="13"/>
      <c r="J5" s="14"/>
      <c r="K5" s="15"/>
    </row>
    <row r="6" spans="1:12" ht="19.5" customHeight="1" collapsed="1">
      <c r="A6" s="8"/>
      <c r="F6" s="8"/>
      <c r="G6" s="8"/>
      <c r="H6" s="8"/>
    </row>
    <row r="7" spans="1:12" ht="42.75" customHeight="1">
      <c r="B7" s="85" t="s">
        <v>62</v>
      </c>
      <c r="C7" s="86"/>
      <c r="D7" s="87" t="str">
        <f>IF(Sheet10!P5="強調色","強調色",IF(Sheet10!P5="基本色","基本色",""))</f>
        <v/>
      </c>
      <c r="E7" s="88"/>
      <c r="H7" s="86" t="s">
        <v>63</v>
      </c>
      <c r="I7" s="86"/>
      <c r="J7" s="87" t="str">
        <f>IF(Sheet10!AH5="基準外","基準外",IF(Sheet10!AH5="基準内","基準内",""))</f>
        <v/>
      </c>
      <c r="K7" s="88"/>
    </row>
    <row r="8" spans="1:12" ht="19.5" customHeight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ht="19.5" customHeight="1">
      <c r="A9" s="8"/>
      <c r="B9" s="45" t="s">
        <v>44</v>
      </c>
      <c r="C9" s="45"/>
      <c r="D9" s="45"/>
      <c r="E9" s="45"/>
      <c r="F9" s="45"/>
      <c r="G9" s="45"/>
      <c r="H9" s="45"/>
      <c r="I9" s="45"/>
      <c r="J9" s="45"/>
      <c r="K9" s="45"/>
      <c r="L9" s="8"/>
    </row>
    <row r="10" spans="1:12" ht="19.5" customHeight="1" collapsed="1">
      <c r="A10" s="8"/>
      <c r="B10" s="46" t="s">
        <v>45</v>
      </c>
      <c r="C10" s="45"/>
      <c r="D10" s="45"/>
      <c r="E10" s="45"/>
      <c r="F10" s="45"/>
      <c r="G10" s="45"/>
      <c r="H10" s="45" t="s">
        <v>46</v>
      </c>
      <c r="I10" s="45"/>
      <c r="J10" s="45"/>
      <c r="K10" s="45"/>
      <c r="L10" s="8"/>
    </row>
    <row r="11" spans="1:12" ht="19.5" customHeight="1">
      <c r="A11" s="8"/>
      <c r="B11" s="81" t="s">
        <v>2</v>
      </c>
      <c r="C11" s="82"/>
      <c r="D11" s="47" t="s">
        <v>3</v>
      </c>
      <c r="E11" s="47" t="s">
        <v>4</v>
      </c>
      <c r="F11" s="45"/>
      <c r="G11" s="45"/>
      <c r="H11" s="81" t="s">
        <v>2</v>
      </c>
      <c r="I11" s="82"/>
      <c r="J11" s="47" t="s">
        <v>3</v>
      </c>
      <c r="K11" s="47" t="s">
        <v>4</v>
      </c>
      <c r="L11" s="8"/>
    </row>
    <row r="12" spans="1:12" ht="45" customHeight="1">
      <c r="A12" s="8"/>
      <c r="B12" s="48">
        <v>5</v>
      </c>
      <c r="C12" s="49" t="s">
        <v>9</v>
      </c>
      <c r="D12" s="50">
        <v>6</v>
      </c>
      <c r="E12" s="51">
        <v>1</v>
      </c>
      <c r="F12" s="45"/>
      <c r="G12" s="45"/>
      <c r="H12" s="48"/>
      <c r="I12" s="49" t="s">
        <v>8</v>
      </c>
      <c r="J12" s="50">
        <v>4</v>
      </c>
      <c r="K12" s="51"/>
      <c r="L12" s="8"/>
    </row>
    <row r="13" spans="1:12" ht="8.25" customHeight="1">
      <c r="A13" s="8"/>
      <c r="B13" s="32"/>
      <c r="C13" s="33"/>
      <c r="D13" s="33"/>
      <c r="E13" s="8"/>
      <c r="F13" s="8"/>
      <c r="G13" s="8"/>
      <c r="H13" s="8"/>
      <c r="I13" s="8"/>
      <c r="J13" s="8"/>
      <c r="K13" s="8"/>
      <c r="L13" s="8"/>
    </row>
    <row r="14" spans="1:12" ht="19.5" customHeight="1" collapsed="1">
      <c r="H14" s="8"/>
    </row>
    <row r="15" spans="1:12" ht="19.5" customHeight="1">
      <c r="H15" s="8"/>
    </row>
    <row r="16" spans="1:12" ht="45" customHeight="1" collapsed="1">
      <c r="A16" s="8"/>
      <c r="F16" s="8"/>
      <c r="G16" s="8"/>
      <c r="H16" s="8"/>
    </row>
    <row r="17" spans="1:8" ht="19.5" customHeight="1">
      <c r="A17" s="17"/>
      <c r="B17" s="9"/>
      <c r="C17" s="9"/>
      <c r="D17" s="8"/>
      <c r="E17" s="91"/>
      <c r="F17" s="91"/>
      <c r="G17" s="9"/>
      <c r="H17" s="9"/>
    </row>
    <row r="18" spans="1:8" ht="19.5" customHeight="1">
      <c r="A18" s="6"/>
      <c r="B18" s="6"/>
      <c r="C18" s="6"/>
      <c r="D18" s="8"/>
      <c r="E18" s="6"/>
      <c r="F18" s="7"/>
      <c r="G18" s="6"/>
      <c r="H18" s="6"/>
    </row>
    <row r="19" spans="1:8" ht="19.5" customHeight="1" collapsed="1">
      <c r="A19" s="8"/>
      <c r="B19" s="8"/>
      <c r="C19" s="8"/>
      <c r="D19" s="8"/>
      <c r="E19" s="8"/>
      <c r="F19" s="8"/>
      <c r="G19" s="8"/>
      <c r="H19" s="8"/>
    </row>
    <row r="20" spans="1:8" ht="19.5" customHeight="1"/>
    <row r="21" spans="1:8" ht="19.5" customHeight="1"/>
    <row r="22" spans="1:8" ht="19.5" customHeight="1" collapsed="1"/>
    <row r="23" spans="1:8" ht="19.5" customHeight="1"/>
    <row r="24" spans="1:8" ht="19.5" customHeight="1"/>
    <row r="25" spans="1:8" ht="19.5" customHeight="1"/>
    <row r="26" spans="1:8" ht="19.5" customHeight="1"/>
    <row r="27" spans="1:8" ht="19.5" customHeight="1"/>
    <row r="28" spans="1:8" ht="19.5" customHeight="1"/>
    <row r="29" spans="1:8" ht="19.5" customHeight="1"/>
  </sheetData>
  <sheetProtection password="CF7A" sheet="1" objects="1" scenarios="1"/>
  <mergeCells count="13">
    <mergeCell ref="E17:F17"/>
    <mergeCell ref="B11:C11"/>
    <mergeCell ref="H11:I11"/>
    <mergeCell ref="B7:C7"/>
    <mergeCell ref="D7:E7"/>
    <mergeCell ref="A1:L1"/>
    <mergeCell ref="B2:K2"/>
    <mergeCell ref="H7:I7"/>
    <mergeCell ref="J7:K7"/>
    <mergeCell ref="B3:E3"/>
    <mergeCell ref="H3:K3"/>
    <mergeCell ref="H4:I4"/>
    <mergeCell ref="B4:C4"/>
  </mergeCells>
  <phoneticPr fontId="1"/>
  <conditionalFormatting sqref="D7">
    <cfRule type="cellIs" dxfId="3" priority="3" operator="equal">
      <formula>"基本色"</formula>
    </cfRule>
    <cfRule type="containsText" dxfId="2" priority="4" operator="containsText" text="強調色">
      <formula>NOT(ISERROR(SEARCH("強調色",D7)))</formula>
    </cfRule>
  </conditionalFormatting>
  <conditionalFormatting sqref="J7">
    <cfRule type="cellIs" dxfId="1" priority="1" operator="equal">
      <formula>"基準内"</formula>
    </cfRule>
    <cfRule type="containsText" dxfId="0" priority="2" operator="containsText" text="基準外">
      <formula>NOT(ISERROR(SEARCH("基準外",J7)))</formula>
    </cfRule>
  </conditionalFormatting>
  <dataValidations count="3">
    <dataValidation type="list" allowBlank="1" showInputMessage="1" showErrorMessage="1" sqref="F18 C5 I5 I12 C12 B13">
      <formula1>"N,R,YR,Y,GY,G,BG,B,PB,P,RP"</formula1>
    </dataValidation>
    <dataValidation type="decimal" allowBlank="1" showInputMessage="1" showErrorMessage="1" sqref="B5 D5 H5 J5">
      <formula1>0</formula1>
      <formula2>10</formula2>
    </dataValidation>
    <dataValidation type="decimal" allowBlank="1" showInputMessage="1" showErrorMessage="1" sqref="E5 K5">
      <formula1>0</formula1>
      <formula2>14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19"/>
  <sheetViews>
    <sheetView workbookViewId="0">
      <selection activeCell="B10" sqref="B10"/>
    </sheetView>
  </sheetViews>
  <sheetFormatPr defaultRowHeight="18.75"/>
  <cols>
    <col min="1" max="2" width="10.625" customWidth="1"/>
    <col min="4" max="5" width="10.625" customWidth="1"/>
    <col min="7" max="8" width="10.625" customWidth="1"/>
    <col min="10" max="11" width="10.625" customWidth="1"/>
    <col min="13" max="14" width="10.625" customWidth="1"/>
    <col min="16" max="17" width="10.625" customWidth="1"/>
  </cols>
  <sheetData>
    <row r="2" spans="1:35">
      <c r="A2" s="93" t="s">
        <v>58</v>
      </c>
      <c r="B2" s="93"/>
      <c r="D2" s="93" t="s">
        <v>58</v>
      </c>
      <c r="E2" s="93"/>
      <c r="G2" s="93" t="s">
        <v>58</v>
      </c>
      <c r="H2" s="93"/>
      <c r="J2" s="93" t="s">
        <v>58</v>
      </c>
      <c r="K2" s="93"/>
      <c r="M2" s="93" t="s">
        <v>58</v>
      </c>
      <c r="N2" s="93"/>
      <c r="P2" s="93" t="s">
        <v>58</v>
      </c>
      <c r="Q2" s="93"/>
      <c r="S2" s="93" t="s">
        <v>59</v>
      </c>
      <c r="T2" s="93"/>
      <c r="V2" s="93" t="s">
        <v>59</v>
      </c>
      <c r="W2" s="93"/>
      <c r="Y2" s="93" t="s">
        <v>59</v>
      </c>
      <c r="Z2" s="93"/>
      <c r="AB2" s="93" t="s">
        <v>59</v>
      </c>
      <c r="AC2" s="93"/>
      <c r="AE2" s="93" t="s">
        <v>59</v>
      </c>
      <c r="AF2" s="93"/>
      <c r="AH2" s="93" t="s">
        <v>59</v>
      </c>
      <c r="AI2" s="93"/>
    </row>
    <row r="3" spans="1:35">
      <c r="A3" s="3" t="s">
        <v>33</v>
      </c>
      <c r="B3" s="3" t="s">
        <v>34</v>
      </c>
      <c r="D3" s="3" t="s">
        <v>33</v>
      </c>
      <c r="E3" s="3" t="s">
        <v>34</v>
      </c>
      <c r="G3" s="3" t="s">
        <v>33</v>
      </c>
      <c r="H3" s="3" t="s">
        <v>35</v>
      </c>
      <c r="J3" s="3" t="s">
        <v>33</v>
      </c>
      <c r="K3" s="3" t="s">
        <v>35</v>
      </c>
      <c r="M3" s="3" t="s">
        <v>5</v>
      </c>
      <c r="N3" s="3" t="s">
        <v>6</v>
      </c>
      <c r="P3" s="3" t="s">
        <v>5</v>
      </c>
      <c r="Q3" s="3" t="s">
        <v>32</v>
      </c>
      <c r="S3" s="16" t="s">
        <v>33</v>
      </c>
      <c r="T3" s="16" t="s">
        <v>34</v>
      </c>
      <c r="V3" s="16" t="s">
        <v>33</v>
      </c>
      <c r="W3" s="16" t="s">
        <v>34</v>
      </c>
      <c r="Y3" s="16" t="s">
        <v>33</v>
      </c>
      <c r="Z3" s="16" t="s">
        <v>35</v>
      </c>
      <c r="AB3" s="16" t="s">
        <v>33</v>
      </c>
      <c r="AC3" s="16" t="s">
        <v>35</v>
      </c>
      <c r="AE3" s="16" t="s">
        <v>5</v>
      </c>
      <c r="AF3" s="16" t="s">
        <v>6</v>
      </c>
      <c r="AH3" s="16" t="s">
        <v>5</v>
      </c>
      <c r="AI3" s="16" t="s">
        <v>6</v>
      </c>
    </row>
    <row r="4" spans="1:35" ht="19.5" thickBot="1">
      <c r="A4" s="94" t="s">
        <v>38</v>
      </c>
      <c r="B4" s="94"/>
      <c r="D4" s="94" t="s">
        <v>37</v>
      </c>
      <c r="E4" s="94"/>
      <c r="G4" s="94" t="s">
        <v>38</v>
      </c>
      <c r="H4" s="94"/>
      <c r="J4" s="94" t="s">
        <v>37</v>
      </c>
      <c r="K4" s="94"/>
      <c r="M4" s="94" t="s">
        <v>36</v>
      </c>
      <c r="N4" s="94"/>
      <c r="P4" s="94" t="s">
        <v>36</v>
      </c>
      <c r="Q4" s="94"/>
      <c r="S4" s="94" t="s">
        <v>38</v>
      </c>
      <c r="T4" s="94"/>
      <c r="V4" s="94" t="s">
        <v>37</v>
      </c>
      <c r="W4" s="94"/>
      <c r="Y4" s="94" t="s">
        <v>38</v>
      </c>
      <c r="Z4" s="94"/>
      <c r="AB4" s="94" t="s">
        <v>37</v>
      </c>
      <c r="AC4" s="94"/>
      <c r="AE4" s="94" t="s">
        <v>36</v>
      </c>
      <c r="AF4" s="94"/>
      <c r="AH4" s="94" t="s">
        <v>36</v>
      </c>
      <c r="AI4" s="94"/>
    </row>
    <row r="5" spans="1:35" ht="19.5" thickBot="1">
      <c r="A5" s="95" t="str">
        <f>IF(善神妙・大!D5="","",IF(COUNTIF(B7:B19,"強調色"),"強調色","基本色"))</f>
        <v/>
      </c>
      <c r="B5" s="96"/>
      <c r="D5" s="95" t="str">
        <f>IF(善神妙・小!D5="","",IF(COUNTIF(E7:E19,"強調色"),"強調色","基本色"))</f>
        <v/>
      </c>
      <c r="E5" s="96"/>
      <c r="G5" s="95" t="str">
        <f>IF(玉川・大!D5="","",IF(COUNTIF(H7:H19,"強調色"),"強調色","基本色"))</f>
        <v/>
      </c>
      <c r="H5" s="96"/>
      <c r="J5" s="95" t="str">
        <f>IF(玉川・小!D5="","",IF(COUNTIF(K7:K19,"強調色"),"強調色","基本色"))</f>
        <v/>
      </c>
      <c r="K5" s="96"/>
      <c r="M5" s="95" t="str">
        <f>IF(一般・商!D5="","",IF(COUNTIF(N7:N19,"強調色"),"強調色","基本色"))</f>
        <v/>
      </c>
      <c r="N5" s="96"/>
      <c r="P5" s="95" t="str">
        <f>IF(一般・住!D5="","",IF(COUNTIF(Q7:Q19,"強調色"),"強調色","基本色"))</f>
        <v/>
      </c>
      <c r="Q5" s="96"/>
      <c r="S5" s="95" t="str">
        <f>IF(善神妙・大!J5="","",IF(COUNTIF(T7:T19,"基準外"),"基準外","基準内"))</f>
        <v/>
      </c>
      <c r="T5" s="96"/>
      <c r="V5" s="95" t="str">
        <f>IF(善神妙・小!J5="","",IF(COUNTIF(W7:W19,"基準外"),"基準外","基準内"))</f>
        <v/>
      </c>
      <c r="W5" s="96"/>
      <c r="Y5" s="95" t="str">
        <f>IF(玉川・大!J5="","",IF(COUNTIF(Z7:Z19,"基準外"),"基準外","基準内"))</f>
        <v/>
      </c>
      <c r="Z5" s="96"/>
      <c r="AB5" s="95" t="str">
        <f>IF(玉川・小!J5="","",IF(COUNTIF(AC7:AC19,"基準外"),"基準外","基準内"))</f>
        <v/>
      </c>
      <c r="AC5" s="96"/>
      <c r="AE5" s="95" t="str">
        <f>IF(一般・商!J5="","",IF(COUNTIF(AF7:AF19,"基準外"),"基準外","基準内"))</f>
        <v/>
      </c>
      <c r="AF5" s="96"/>
      <c r="AH5" s="95" t="str">
        <f>IF(一般・住!J5="","",IF(COUNTIF(AI7:AI19,"基準外"),"基準外","基準内"))</f>
        <v/>
      </c>
      <c r="AI5" s="96"/>
    </row>
    <row r="7" spans="1:35">
      <c r="A7" s="2" t="s">
        <v>8</v>
      </c>
      <c r="B7" s="2" t="str">
        <f>IF(AND(善神妙・大!C5="N",善神妙・大!D5&lt;4),"強調色","")</f>
        <v/>
      </c>
      <c r="D7" s="2" t="s">
        <v>8</v>
      </c>
      <c r="E7" s="2" t="str">
        <f>IF(AND(善神妙・小!C5="N",善神妙・小!D5&lt;3),"強調色","")</f>
        <v/>
      </c>
      <c r="G7" s="2" t="s">
        <v>7</v>
      </c>
      <c r="H7" s="2" t="str">
        <f>IF(AND(玉川・大!C5="N",玉川・大!D5&lt;4),"強調色",IF(AND(玉川・大!C5="N",玉川・大!D5&gt;=8.5),"強調色",""))</f>
        <v/>
      </c>
      <c r="J7" s="2" t="s">
        <v>7</v>
      </c>
      <c r="K7" s="2" t="str">
        <f>IF(AND(玉川・小!C5="N",玉川・小!D5&lt;3),"強調色","")</f>
        <v/>
      </c>
      <c r="M7" s="2" t="s">
        <v>8</v>
      </c>
      <c r="N7" s="2" t="str">
        <f>IF(AND(一般・商!C5="N",一般・商!D5&lt;3),"強調色","")</f>
        <v/>
      </c>
      <c r="P7" s="2" t="s">
        <v>8</v>
      </c>
      <c r="Q7" s="2" t="str">
        <f>IF(AND(一般・住!C5="N",一般・住!D5&lt;3),"強調色","")</f>
        <v/>
      </c>
      <c r="S7" s="2" t="s">
        <v>8</v>
      </c>
      <c r="T7" s="2" t="str">
        <f>IF(AND(善神妙・大!I5="N",善神妙・大!J5&gt;6),"基準外","")</f>
        <v/>
      </c>
      <c r="V7" s="2" t="s">
        <v>8</v>
      </c>
      <c r="W7" s="2" t="str">
        <f>IF(AND(善神妙・小!I5="N",善神妙・小!J5&gt;6),"基準外","")</f>
        <v/>
      </c>
      <c r="Y7" s="2" t="s">
        <v>8</v>
      </c>
      <c r="Z7" s="2" t="str">
        <f>IF(AND(玉川・大!I5="N",玉川・大!J5&gt;6),"基準外","")</f>
        <v/>
      </c>
      <c r="AB7" s="2" t="s">
        <v>8</v>
      </c>
      <c r="AC7" s="2" t="str">
        <f>IF(AND(玉川・小!I5="N",玉川・小!J5&gt;6),"基準外","")</f>
        <v/>
      </c>
      <c r="AE7" s="2" t="s">
        <v>8</v>
      </c>
      <c r="AF7" s="2" t="str">
        <f>IF(AND(一般・商!I5="N",一般・商!J5&gt;6),"基準外","")</f>
        <v/>
      </c>
      <c r="AH7" s="2" t="s">
        <v>8</v>
      </c>
      <c r="AI7" s="2" t="str">
        <f>IF(AND(一般・住!I5="N",一般・住!J5&gt;6),"基準外","")</f>
        <v/>
      </c>
    </row>
    <row r="8" spans="1:35">
      <c r="A8" s="2" t="s">
        <v>1</v>
      </c>
      <c r="B8" s="2" t="str">
        <f>IF(AND(善神妙・大!C5="R",善神妙・大!D5&lt;4),"強調色",IF(AND(善神妙・大!C5="R",善神妙・大!D5&gt;=4,善神妙・大!D5&lt;8.5,善神妙・大!E5&gt;4),"強調色",IF(AND(善神妙・大!C5="R",善神妙・大!D5&gt;=8.5,善神妙・大!E5&gt;1.5),"強調色","")))</f>
        <v/>
      </c>
      <c r="D8" s="2" t="s">
        <v>1</v>
      </c>
      <c r="E8" s="2" t="str">
        <f>IF(AND(善神妙・小!C5="R",善神妙・小!D5&lt;3),"強調色",IF(AND(善神妙・小!C5="R",善神妙・小!D5&gt;=3,善神妙・小!D5&lt;8.5,善神妙・小!E5&gt;4),"強調色",IF(AND(善神妙・小!C5="R",善神妙・小!D5&gt;=8.5,善神妙・小!E5&gt;1.5),"強調色","")))</f>
        <v/>
      </c>
      <c r="G8" s="2" t="s">
        <v>0</v>
      </c>
      <c r="H8" s="2" t="str">
        <f>IF(AND(玉川・大!C5="R",玉川・大!D5&lt;4),"強調色",IF(AND(玉川・大!C5="R",玉川・大!D5&gt;=4,玉川・大!D5&lt;8.5,玉川・大!E5&gt;4),"強調色",IF(AND(玉川・大!C5="R",玉川・大!D5&gt;=8.5),"強調色","")))</f>
        <v/>
      </c>
      <c r="J8" s="2" t="s">
        <v>0</v>
      </c>
      <c r="K8" s="2" t="str">
        <f>IF(AND(玉川・小!C5="R",玉川・小!D5&lt;3),"強調色",IF(AND(玉川・小!C5="R",玉川・小!D5&gt;=3,玉川・小!D5&lt;8.5,玉川・小!E5&gt;4),"強調色",IF(AND(玉川・小!C5="R",玉川・小!D5&gt;=8.5,玉川・小!E5&gt;1.5),"強調色","")))</f>
        <v/>
      </c>
      <c r="M8" s="2" t="s">
        <v>1</v>
      </c>
      <c r="N8" s="2" t="str">
        <f>IF(AND(一般・商!C5="R",一般・商!D5&lt;3),"強調色",IF(AND(一般・商!C5="R",一般・商!D5&gt;=3,一般・商!D5&lt;8.5,一般・商!E5&gt;4),"強調色",IF(AND(一般・商!C5="R",一般・商!D5&gt;=8.5,一般・商!E5&gt;1.5),"強調色","")))</f>
        <v/>
      </c>
      <c r="P8" s="2" t="s">
        <v>1</v>
      </c>
      <c r="Q8" s="2" t="str">
        <f>IF(AND(一般・住!C5="R",一般・住!D5&lt;3),"強調色",IF(AND(一般・住!C5="R",一般・住!D5&gt;=3,一般・住!D5&lt;8.5,一般・住!E5&gt;4),"強調色",IF(AND(一般・住!C5="R",一般・住!D5&gt;=8.5,一般・住!E5&gt;1.5),"強調色","")))</f>
        <v/>
      </c>
      <c r="S8" s="2" t="s">
        <v>1</v>
      </c>
      <c r="T8" s="2" t="str">
        <f>IF(AND(善神妙・大!I5="R",善神妙・大!J5&gt;6),"基準外",IF(AND(善神妙・大!I5="R",善神妙・大!J5&lt;=6,善神妙・大!K5&gt;2),"基準外",""))</f>
        <v/>
      </c>
      <c r="V8" s="2" t="s">
        <v>1</v>
      </c>
      <c r="W8" s="2" t="str">
        <f>IF(AND(善神妙・小!I5="R",善神妙・小!J5&gt;6),"基準外",IF(AND(善神妙・小!I5="R",善神妙・小!J5&lt;=6,善神妙・小!K5&gt;4),"基準外",""))</f>
        <v/>
      </c>
      <c r="Y8" s="2" t="s">
        <v>1</v>
      </c>
      <c r="Z8" s="2" t="str">
        <f>IF(AND(玉川・大!I5="R",玉川・大!J5&gt;6),"基準外",IF(AND(玉川・大!I5="R",玉川・大!J5&lt;=6,玉川・大!K5&gt;2),"基準外",""))</f>
        <v/>
      </c>
      <c r="AB8" s="2" t="s">
        <v>1</v>
      </c>
      <c r="AC8" s="2" t="str">
        <f>IF(AND(玉川・小!I5="R",玉川・小!J5&gt;6),"基準外",IF(AND(玉川・小!I5="R",玉川・小!J5&lt;=6,玉川・小!K5&gt;4),"基準外",""))</f>
        <v/>
      </c>
      <c r="AE8" s="2" t="s">
        <v>1</v>
      </c>
      <c r="AF8" s="2" t="str">
        <f>IF(AND(一般・商!I5="R",一般・商!J5&gt;6),"基準外",IF(AND(一般・商!I5="R",一般・商!J5&lt;=6,一般・商!K5&gt;4),"基準外",""))</f>
        <v/>
      </c>
      <c r="AH8" s="2" t="s">
        <v>1</v>
      </c>
      <c r="AI8" s="2" t="str">
        <f>IF(AND(一般・住!I5="R",一般・住!J5&gt;6),"基準外",IF(AND(一般・住!I5="R",一般・住!J5&lt;=6,一般・住!K5&gt;4),"基準外",""))</f>
        <v/>
      </c>
    </row>
    <row r="9" spans="1:35">
      <c r="A9" s="2" t="s">
        <v>25</v>
      </c>
      <c r="B9" s="2" t="str">
        <f>IF(AND(善神妙・大!B5&lt;5,善神妙・大!C5="YR",善神妙・大!D5&lt;4),"強調色",IF(AND(善神妙・大!B5&lt;5,善神妙・大!C5="YR",善神妙・大!D5&gt;=4,善神妙・大!D5&lt;8.5,善神妙・大!E5&gt;4),"強調色",IF(AND(善神妙・大!B5&lt;5,善神妙・大!C5="YR",善神妙・大!D5&gt;=8.5,善神妙・大!E5&gt;1.5),"強調色","")))</f>
        <v/>
      </c>
      <c r="D9" s="2" t="s">
        <v>25</v>
      </c>
      <c r="E9" s="2" t="str">
        <f>IF(AND(善神妙・小!B5&lt;5,善神妙・小!C5="YR",善神妙・小!D5&lt;3),"強調色",IF(AND(善神妙・小!B5&lt;5,善神妙・小!C5="YR",善神妙・小!D5&gt;=3,善神妙・小!D5&lt;8.5,善神妙・小!E5&gt;4),"強調色",IF(AND(善神妙・小!B5&lt;5,善神妙・小!C5="YR",善神妙・小!D5&gt;=8.5,善神妙・小!E5&gt;1.5),"強調色","")))</f>
        <v/>
      </c>
      <c r="G9" s="2" t="s">
        <v>24</v>
      </c>
      <c r="H9" s="2" t="str">
        <f>IF(AND(玉川・大!B5&lt;5,玉川・大!C5="YR",玉川・大!D5&lt;4),"強調色",IF(AND(玉川・大!B5&lt;5,玉川・大!C5="YR",玉川・大!D5&gt;=4,玉川・大!D5&lt;8.5,玉川・大!E5&gt;4),"強調色",IF(AND(玉川・大!B5&lt;5,玉川・大!C5="YR",玉川・大!D5&gt;=8.5),"強調色","")))</f>
        <v/>
      </c>
      <c r="J9" s="2" t="s">
        <v>24</v>
      </c>
      <c r="K9" s="2" t="str">
        <f>IF(AND(玉川・小!B5&lt;5,玉川・小!C5="YR",玉川・小!D5&lt;3),"強調色",IF(AND(玉川・小!B5&lt;5,玉川・小!C5="YR",玉川・小!D5&gt;=3,玉川・小!D5&lt;8.5,玉川・小!E5&gt;4),"強調色",IF(AND(玉川・小!B5&lt;5,玉川・小!C5="YR",玉川・小!D5&gt;=8.5,玉川・小!E5&gt;1.5),"強調色","")))</f>
        <v/>
      </c>
      <c r="M9" s="2" t="s">
        <v>25</v>
      </c>
      <c r="N9" s="2" t="str">
        <f>IF(AND(一般・商!B5&lt;5,一般・商!C5="YR",一般・商!D5&lt;3),"強調色",IF(AND(一般・商!B5&lt;5,一般・商!C5="YR",一般・商!D5&gt;=3,一般・商!D5&lt;8.5,一般・商!E5&gt;4),"強調色",IF(AND(一般・商!B5&lt;5,一般・商!C5="YR",一般・商!D5&gt;=8.5,一般・商!E5&gt;1.5),"強調色","")))</f>
        <v/>
      </c>
      <c r="P9" s="2" t="s">
        <v>25</v>
      </c>
      <c r="Q9" s="2" t="str">
        <f>IF(AND(一般・住!B5&lt;5,一般・住!C5="YR",一般・住!D5&lt;3),"強調色",IF(AND(一般・住!B5&lt;5,一般・住!C5="YR",一般・住!D5&gt;=3,一般・住!D5&lt;8.5,一般・住!E5&gt;4),"強調色",IF(AND(一般・住!B5&lt;5,一般・住!C5="YR",一般・住!D5&gt;=8.5,一般・住!E5&gt;1.5),"強調色","")))</f>
        <v/>
      </c>
      <c r="S9" s="2" t="s">
        <v>25</v>
      </c>
      <c r="T9" s="2" t="str">
        <f>IF(AND(善神妙・大!H5&lt;5,善神妙・大!I5="YR",善神妙・大!J5&gt;6),"基準外",IF(AND(善神妙・大!H5&lt;5,善神妙・大!I5="YR",善神妙・大!J5&lt;=6,善神妙・大!K5&gt;2),"基準外",""))</f>
        <v/>
      </c>
      <c r="V9" s="2" t="s">
        <v>9</v>
      </c>
      <c r="W9" s="2" t="str">
        <f>IF(AND(善神妙・小!I5="YR",善神妙・小!J5&gt;6),"基準外",IF(AND(善神妙・小!I5="YR",善神妙・小!J5&lt;=6,善神妙・小!K5&gt;4),"基準外",""))</f>
        <v/>
      </c>
      <c r="Y9" s="2" t="s">
        <v>25</v>
      </c>
      <c r="Z9" s="2" t="str">
        <f>IF(AND(玉川・大!H5&lt;5,玉川・大!I5="YR",玉川・大!J5&gt;6),"基準外",IF(AND(玉川・大!H5&lt;5,玉川・大!I5="YR",玉川・大!J5&lt;=6,玉川・大!K5&gt;2),"基準外",""))</f>
        <v/>
      </c>
      <c r="AB9" s="2" t="s">
        <v>9</v>
      </c>
      <c r="AC9" s="2" t="str">
        <f>IF(AND(玉川・小!I5="YR",玉川・小!J5&gt;6),"基準外",IF(AND(玉川・小!I5="YR",玉川・小!J5&lt;=6,玉川・小!K5&gt;4),"基準外",""))</f>
        <v/>
      </c>
      <c r="AE9" s="2" t="s">
        <v>9</v>
      </c>
      <c r="AF9" s="2" t="str">
        <f>IF(AND(一般・商!I5="YR",一般・商!J5&gt;6),"基準外",IF(AND(一般・商!I5="YR",一般・商!J5&lt;=6,一般・商!K5&gt;4),"基準外",""))</f>
        <v/>
      </c>
      <c r="AH9" s="2" t="s">
        <v>9</v>
      </c>
      <c r="AI9" s="2" t="str">
        <f>IF(AND(一般・住!I5="YR",一般・住!J5&gt;6),"基準外",IF(AND(一般・住!I5="YR",一般・住!J5&lt;=6,一般・住!K5&gt;4),"基準外",""))</f>
        <v/>
      </c>
    </row>
    <row r="10" spans="1:35">
      <c r="A10" s="2" t="s">
        <v>27</v>
      </c>
      <c r="B10" s="2" t="str">
        <f>IF(AND(善神妙・大!B5&gt;=5,善神妙・大!B5&lt;=10,善神妙・大!C5="YR",善神妙・大!D5&lt;4),"強調色",IF(AND(善神妙・大!B5&gt;=5,善神妙・大!B5&lt;=10,善神妙・大!C5="YR",善神妙・大!D5&gt;=4,善神妙・大!D5&lt;8.5,善神妙・大!E5&gt;4),"強調色",IF(AND(善神妙・大!B5&gt;=5,善神妙・大!B5&lt;=10,善神妙・大!C5="YR",善神妙・大!D5&gt;=8.5,善神妙・大!E5&gt;2),"強調色","")))</f>
        <v/>
      </c>
      <c r="D10" s="2" t="s">
        <v>27</v>
      </c>
      <c r="E10" s="2" t="str">
        <f>IF(AND(善神妙・小!B5&gt;=5,善神妙・小!B5&lt;=10,善神妙・小!C5="YR",善神妙・小!D5&lt;3),"強調色",IF(AND(善神妙・小!B5&gt;=5,善神妙・小!B5&lt;=10,善神妙・小!C5="YR",善神妙・小!D5&gt;=3,善神妙・小!D5&lt;8.5,善神妙・小!E5&gt;6),"強調色",IF(AND(善神妙・小!B5&gt;=5,善神妙・小!B5&lt;=10,善神妙・小!C5="YR",善神妙・小!D5&gt;=8.5,善神妙・小!E5&gt;2),"強調色","")))</f>
        <v/>
      </c>
      <c r="G10" s="2" t="s">
        <v>26</v>
      </c>
      <c r="H10" s="2" t="str">
        <f>IF(AND(玉川・大!B5&gt;=5,玉川・大!B5&lt;=10,玉川・大!C5="YR",玉川・大!D5&lt;4),"強調色",IF(AND(玉川・大!B5&gt;=5,玉川・大!B5&lt;=10,玉川・大!C5="YR",玉川・大!D5&gt;=4,玉川・大!D5&lt;8.5,玉川・大!E5&gt;4),"強調色",IF(AND(玉川・大!B5&gt;=5,玉川・大!B5&lt;=10,玉川・大!C5="YR",玉川・大!D5&gt;=8.5),"強調色","")))</f>
        <v/>
      </c>
      <c r="J10" s="2" t="s">
        <v>26</v>
      </c>
      <c r="K10" s="2" t="str">
        <f>IF(AND(玉川・小!B5&gt;=5,玉川・小!B5&lt;=10,玉川・小!C5="YR",玉川・小!D5&lt;3),"強調色",IF(AND(玉川・小!B5&gt;=5,玉川・小!B5&lt;=10,玉川・小!C5="YR",玉川・小!D5&gt;=3,玉川・小!D5&lt;8.5,玉川・小!E5&gt;6),"強調色",IF(AND(玉川・小!B5&gt;=5,玉川・小!B5&lt;=10,玉川・小!C5="YR",玉川・小!D5&gt;=8.5,玉川・小!E5&gt;2),"強調色","")))</f>
        <v/>
      </c>
      <c r="M10" s="2" t="s">
        <v>27</v>
      </c>
      <c r="N10" s="2" t="str">
        <f>IF(AND(一般・商!B5&gt;=5,一般・商!B5&lt;=10,一般・商!C5="YR",一般・商!D5&lt;3),"強調色",IF(AND(一般・商!B5&gt;=5,一般・商!B5&lt;=10,一般・商!C5="YR",一般・商!D5&gt;=3,一般・商!D5&lt;8.5,一般・商!E5&gt;6),"強調色",IF(AND(一般・商!B5&gt;=5,一般・商!B5&lt;=10,一般・商!C5="YR",一般・商!D5&gt;=8.5,一般・商!E5&gt;2),"強調色","")))</f>
        <v/>
      </c>
      <c r="P10" s="2" t="s">
        <v>27</v>
      </c>
      <c r="Q10" s="2" t="str">
        <f>IF(AND(一般・住!B5&gt;=5,一般・住!B5&lt;=10,一般・住!C5="YR",一般・住!D5&lt;3),"強調色",IF(AND(一般・住!B5&gt;=5,一般・住!B5&lt;=10,一般・住!C5="YR",一般・住!D5&gt;=3,一般・住!D5&lt;8.5,一般・住!E5&gt;4),"強調色",IF(AND(一般・住!B5&gt;=5,一般・住!B5&lt;=10,一般・住!C5="YR",一般・住!D5&gt;=8.5,一般・住!E5&gt;2),"強調色","")))</f>
        <v/>
      </c>
      <c r="S10" s="2" t="s">
        <v>27</v>
      </c>
      <c r="T10" s="2" t="str">
        <f>IF(AND(善神妙・大!H5&gt;=5,善神妙・大!I5="YR",善神妙・大!J5&gt;6),"基準外",IF(AND(善神妙・大!H5&gt;=5,善神妙・大!I5="YR",善神妙・大!J5&lt;=6,善神妙・大!K5&gt;4),"基準外",""))</f>
        <v/>
      </c>
      <c r="V10" s="2"/>
      <c r="W10" s="2"/>
      <c r="Y10" s="2" t="s">
        <v>27</v>
      </c>
      <c r="Z10" s="2" t="str">
        <f>IF(AND(玉川・大!H5&gt;=5,玉川・大!I5="YR",玉川・大!J5&gt;6),"基準外",IF(AND(玉川・大!H5&gt;=5,玉川・大!I5="YR",玉川・大!J5&lt;=6,玉川・大!K5&gt;4),"基準外",""))</f>
        <v/>
      </c>
      <c r="AB10" s="2"/>
      <c r="AC10" s="2"/>
      <c r="AE10" s="2"/>
      <c r="AF10" s="2"/>
      <c r="AH10" s="2"/>
      <c r="AI10" s="2"/>
    </row>
    <row r="11" spans="1:35">
      <c r="A11" s="2" t="s">
        <v>29</v>
      </c>
      <c r="B11" s="2" t="str">
        <f>IF(AND(善神妙・大!B5&lt;=5,善神妙・大!C5="Y",善神妙・大!D5&lt;4),"強調色",IF(AND(善神妙・大!B5&lt;=5,善神妙・大!C5="Y",善神妙・大!D5&gt;=4,善神妙・大!D5&lt;8.5,善神妙・大!E5&gt;4),"強調色",IF(AND(善神妙・大!B5&lt;=5,善神妙・大!C5="Y",善神妙・大!D5&gt;=8.5,善神妙・大!E5&gt;2),"強調色","")))</f>
        <v/>
      </c>
      <c r="D11" s="2" t="s">
        <v>29</v>
      </c>
      <c r="E11" s="2" t="str">
        <f>IF(AND(善神妙・小!B5&lt;=5,善神妙・小!C5="Y",善神妙・小!D5&lt;3),"強調色",IF(AND(善神妙・小!B5&lt;=5,善神妙・小!C5="Y",善神妙・小!D5&gt;=3,善神妙・小!D5&lt;8.5,善神妙・小!E5&gt;6),"強調色",IF(AND(善神妙・小!B5&lt;=5,善神妙・小!C5="Y",善神妙・小!D5&gt;=8.5,善神妙・小!E5&gt;2),"強調色","")))</f>
        <v/>
      </c>
      <c r="G11" s="2" t="s">
        <v>28</v>
      </c>
      <c r="H11" s="2" t="str">
        <f>IF(AND(玉川・大!B5&lt;=5,玉川・大!C5="Y",玉川・大!D5&lt;4),"強調色",IF(AND(玉川・大!B5&lt;=5,玉川・大!C5="Y",玉川・大!D5&gt;=4,玉川・大!D5&lt;8.5,玉川・大!E5&gt;4),"強調色",IF(AND(玉川・大!B5&lt;=5,玉川・大!C5="Y",玉川・大!D5&gt;=8.5),"強調色","")))</f>
        <v/>
      </c>
      <c r="J11" s="2" t="s">
        <v>28</v>
      </c>
      <c r="K11" s="2" t="str">
        <f>IF(AND(玉川・小!B5&lt;=5,玉川・小!C5="Y",玉川・小!D5&lt;3),"強調色",IF(AND(玉川・小!B5&lt;=5,玉川・小!C5="Y",玉川・小!D5&gt;=3,玉川・小!D5&lt;8.5,玉川・小!E5&gt;6),"強調色",IF(AND(玉川・小!B5&lt;=5,玉川・小!C5="Y",玉川・小!D5&gt;=8.5,玉川・小!E5&gt;2),"強調色","")))</f>
        <v/>
      </c>
      <c r="M11" s="2" t="s">
        <v>29</v>
      </c>
      <c r="N11" s="2" t="str">
        <f>IF(AND(一般・商!B5&lt;=5,一般・商!C5="Y",一般・商!D5&lt;3),"強調色",IF(AND(一般・商!B5&lt;=5,一般・商!C5="Y",一般・商!D5&gt;=3,一般・商!D5&lt;8.5,一般・商!E5&gt;6),"強調色",IF(AND(一般・商!B5&lt;=5,一般・商!C5="Y",一般・商!D5&gt;=8.5,一般・商!E5&gt;2),"強調色","")))</f>
        <v/>
      </c>
      <c r="P11" s="2" t="s">
        <v>29</v>
      </c>
      <c r="Q11" s="2" t="str">
        <f>IF(AND(一般・住!B5&lt;=5,一般・住!C5="Y",一般・住!D5&lt;3),"強調色",IF(AND(一般・住!B5&lt;=5,一般・住!C5="Y",一般・住!D5&gt;=3,一般・住!D5&lt;8.5,一般・住!E5&gt;4),"強調色",IF(AND(一般・住!B5&lt;=5,一般・住!C5="Y",一般・住!D5&gt;=8.5,一般・住!E5&gt;2),"強調色","")))</f>
        <v/>
      </c>
      <c r="S11" s="2" t="s">
        <v>29</v>
      </c>
      <c r="T11" s="2" t="str">
        <f>IF(AND(善神妙・大!H5&lt;=5,善神妙・大!I5="Y",善神妙・大!J5&gt;6),"基準外",IF(AND(善神妙・大!H5&lt;=5,善神妙・大!I5="Y",善神妙・大!J5&lt;=6,善神妙・大!K5&gt;4),"基準外",""))</f>
        <v/>
      </c>
      <c r="V11" s="2" t="s">
        <v>29</v>
      </c>
      <c r="W11" s="2" t="str">
        <f>IF(AND(善神妙・小!H5&lt;=5,善神妙・小!I5="Y",善神妙・小!J5&gt;6),"基準外",IF(AND(善神妙・小!H5&lt;=5,善神妙・小!I5="Y",善神妙・小!J5&lt;=6,善神妙・小!K5&gt;4),"基準外",""))</f>
        <v/>
      </c>
      <c r="Y11" s="2" t="s">
        <v>29</v>
      </c>
      <c r="Z11" s="2" t="str">
        <f>IF(AND(玉川・大!H5&lt;=5,玉川・大!I5="Y",玉川・大!J5&gt;6),"基準外",IF(AND(玉川・大!H5&lt;=5,玉川・大!I5="Y",玉川・大!J5&lt;=6,玉川・大!K5&gt;4),"基準外",""))</f>
        <v/>
      </c>
      <c r="AB11" s="2" t="s">
        <v>29</v>
      </c>
      <c r="AC11" s="2" t="str">
        <f>IF(AND(玉川・小!H5&lt;=5,玉川・小!I5="Y",玉川・小!J5&gt;6),"基準外",IF(AND(玉川・小!H5&lt;=5,玉川・小!I5="Y",玉川・小!J5&lt;=6,玉川・小!K5&gt;4),"基準外",""))</f>
        <v/>
      </c>
      <c r="AE11" s="2" t="s">
        <v>29</v>
      </c>
      <c r="AF11" s="2" t="str">
        <f>IF(AND(一般・商!H5&lt;=5,一般・商!I5="Y",一般・商!J5&gt;6),"基準外",IF(AND(一般・商!H5&lt;=5,一般・商!I5="Y",一般・商!J5&lt;=6,一般・商!K5&gt;4),"基準外",""))</f>
        <v/>
      </c>
      <c r="AH11" s="2" t="s">
        <v>29</v>
      </c>
      <c r="AI11" s="2" t="str">
        <f>IF(AND(一般・住!H5&lt;=5,一般・住!I5="Y",一般・住!J5&gt;6),"基準外",IF(AND(一般・住!H5&lt;=5,一般・住!I5="Y",一般・住!J5&lt;=6,一般・住!K5&gt;4),"基準外",""))</f>
        <v/>
      </c>
    </row>
    <row r="12" spans="1:35">
      <c r="A12" s="2" t="s">
        <v>31</v>
      </c>
      <c r="B12" s="2" t="str">
        <f>IF(AND(善神妙・大!B5&gt;5,善神妙・大!C5="Y",善神妙・大!D5&lt;4),"強調色",IF(AND(善神妙・大!B5&gt;5,善神妙・大!C5="Y",善神妙・大!D5&gt;=4,善神妙・大!E5&gt;1),"強調色",""))</f>
        <v/>
      </c>
      <c r="D12" s="2" t="s">
        <v>31</v>
      </c>
      <c r="E12" s="2" t="str">
        <f>IF(AND(善神妙・小!B5&gt;5,善神妙・小!C5="Y",善神妙・小!D5&lt;3),"強調色",IF(AND(善神妙・小!B5&gt;5,善神妙・小!C5="Y",善神妙・小!D5&gt;=3,善神妙・小!D5&lt;8.5,善神妙・小!E5&gt;2),"強調色",IF(AND(善神妙・小!B5&gt;5,善神妙・小!C5="Y",善神妙・小!D5&gt;=8.5,善神妙・小!E5&gt;1),"強調色","")))</f>
        <v/>
      </c>
      <c r="G12" s="2" t="s">
        <v>30</v>
      </c>
      <c r="H12" s="2" t="str">
        <f>IF(AND(玉川・大!B5&gt;5,玉川・大!C5="Y",玉川・大!D5&lt;4),"強調色",IF(AND(玉川・大!B5&gt;5,玉川・大!C5="Y",玉川・大!D5&gt;=4,玉川・大!D5&lt;8.5,玉川・大!E5&gt;1),"強調色",IF(AND(玉川・大!B5&gt;5,玉川・大!C5="Y",玉川・大!D5&gt;=8.5),"強調色","")))</f>
        <v/>
      </c>
      <c r="J12" s="2" t="s">
        <v>30</v>
      </c>
      <c r="K12" s="2" t="str">
        <f>IF(AND(玉川・小!B5&gt;5,玉川・小!C5="Y",玉川・小!D5&lt;3),"強調色",IF(AND(玉川・小!B5&gt;5,玉川・小!C5="Y",玉川・小!D5&gt;=3,玉川・小!D5&lt;8.5,玉川・小!E5&gt;2),"強調色",IF(AND(玉川・小!B5&gt;5,玉川・小!C5="Y",玉川・小!D5&gt;=8.5,玉川・小!E5&gt;1),"強調色","")))</f>
        <v/>
      </c>
      <c r="M12" s="2" t="s">
        <v>31</v>
      </c>
      <c r="N12" s="2" t="str">
        <f>IF(AND(一般・商!B5&gt;5,一般・商!C5="Y",一般・商!D5&lt;3),"強調色",IF(AND(一般・商!B5&gt;5,一般・商!C5="Y",一般・商!D5&gt;=3,一般・商!D5&lt;8.5,一般・商!E5&gt;2),"強調色",IF(AND(一般・商!B5&gt;5,一般・商!C5="Y",一般・商!D5&gt;=8.5,一般・商!E5&gt;1),"強調色","")))</f>
        <v/>
      </c>
      <c r="P12" s="2" t="s">
        <v>31</v>
      </c>
      <c r="Q12" s="2" t="str">
        <f>IF(AND(一般・住!B5&gt;5,一般・住!C5="Y",一般・住!D5&lt;3),"強調色",IF(AND(一般・住!B5&gt;5,一般・住!C5="Y",一般・住!D5&gt;=3,一般・住!E5&gt;1),"強調色",""))</f>
        <v/>
      </c>
      <c r="S12" s="2" t="s">
        <v>31</v>
      </c>
      <c r="T12" s="2" t="str">
        <f>IF(AND(善神妙・大!H5&gt;5,善神妙・大!I5="Y",善神妙・大!J5&gt;6),"基準外",IF(AND(善神妙・大!H5&gt;5,善神妙・大!I5="Y",善神妙・大!J5&lt;=6,善神妙・大!K5&gt;2),"基準外",""))</f>
        <v/>
      </c>
      <c r="V12" s="2" t="s">
        <v>31</v>
      </c>
      <c r="W12" s="2" t="str">
        <f>IF(AND(善神妙・小!H5&gt;5,善神妙・小!I5="Y",善神妙・小!J5&gt;6),"基準外",IF(AND(善神妙・小!H5&gt;5,善神妙・小!I5="Y",善神妙・小!J5&lt;=6,善神妙・小!K5&gt;2),"基準外",""))</f>
        <v/>
      </c>
      <c r="Y12" s="2" t="s">
        <v>31</v>
      </c>
      <c r="Z12" s="2" t="str">
        <f>IF(AND(玉川・大!H5&gt;5,玉川・大!I5="Y",玉川・大!J5&gt;6),"基準外",IF(AND(玉川・大!H5&gt;5,玉川・大!I5="Y",玉川・大!J5&lt;=6,玉川・大!K5&gt;2),"基準外",""))</f>
        <v/>
      </c>
      <c r="AB12" s="2" t="s">
        <v>31</v>
      </c>
      <c r="AC12" s="2" t="str">
        <f>IF(AND(玉川・小!H5&gt;5,玉川・小!I5="Y",玉川・小!J5&gt;6),"基準外",IF(AND(玉川・小!H5&gt;5,玉川・小!I5="Y",玉川・小!J5&lt;=6,玉川・小!K5&gt;2),"基準外",""))</f>
        <v/>
      </c>
      <c r="AE12" s="2" t="s">
        <v>31</v>
      </c>
      <c r="AF12" s="2" t="str">
        <f>IF(AND(一般・商!H5&gt;5,一般・商!I5="Y",一般・商!J5&gt;6),"基準外",IF(AND(一般・商!H5&gt;5,一般・商!I5="Y",一般・商!J5&lt;=6,一般・商!K5&gt;2),"基準外",""))</f>
        <v/>
      </c>
      <c r="AH12" s="2" t="s">
        <v>31</v>
      </c>
      <c r="AI12" s="2" t="str">
        <f>IF(AND(一般・住!H5&gt;5,一般・住!I5="Y",一般・住!J5&gt;6),"基準外",IF(AND(一般・住!H5&gt;5,一般・住!I5="Y",一般・住!J5&lt;=6,一般・住!K5&gt;2),"基準外",""))</f>
        <v/>
      </c>
    </row>
    <row r="13" spans="1:35">
      <c r="A13" s="2" t="s">
        <v>11</v>
      </c>
      <c r="B13" s="2" t="str">
        <f>IF(AND(善神妙・大!C5="GY",善神妙・大!D5&lt;4),"強調色",IF(AND(善神妙・大!C5="GY",善神妙・大!D5&gt;=4,善神妙・大!E5&gt;1),"強調色",""))</f>
        <v/>
      </c>
      <c r="D13" s="2" t="s">
        <v>11</v>
      </c>
      <c r="E13" s="2" t="str">
        <f>IF(AND(善神妙・小!C5="GY",善神妙・小!D5&lt;3),"強調色",IF(AND(善神妙・小!C5="GY",善神妙・小!D5&gt;=3,善神妙・小!D5&lt;8.5,善神妙・小!E5&gt;2),"強調色",IF(AND(善神妙・小!C5="GY",善神妙・小!D5&gt;=8.5,善神妙・小!E5&gt;1),"強調色","")))</f>
        <v/>
      </c>
      <c r="G13" s="2" t="s">
        <v>10</v>
      </c>
      <c r="H13" s="2" t="str">
        <f>IF(AND(玉川・大!C5="GY",玉川・大!D5&lt;4),"強調色",IF(AND(玉川・大!C5="GY",玉川・大!D5&gt;=4,玉川・大!D5&lt;8.5,玉川・大!E5&gt;1),"強調色",IF(AND(玉川・大!C5="GY",玉川・大!D5&gt;=8.5),"強調色","")))</f>
        <v/>
      </c>
      <c r="J13" s="2" t="s">
        <v>10</v>
      </c>
      <c r="K13" s="2" t="str">
        <f>IF(AND(玉川・小!C5="GY",玉川・小!D5&lt;3),"強調色",IF(AND(玉川・小!C5="GY",玉川・小!D5&gt;=3,玉川・小!D5&lt;8.5,玉川・小!E5&gt;2),"強調色",IF(AND(玉川・小!C5="GY",玉川・小!D5&gt;=8.5,玉川・小!E5&gt;1),"強調色","")))</f>
        <v/>
      </c>
      <c r="M13" s="2" t="s">
        <v>11</v>
      </c>
      <c r="N13" s="2" t="str">
        <f>IF(AND(一般・商!C5="GY",一般・商!D5&lt;3),"強調色",IF(AND(一般・商!C5="GY",一般・商!D5&gt;=3,一般・商!D5&lt;8.5,一般・商!E5&gt;2),"強調色",IF(AND(一般・商!C5="GY",一般・商!D5&gt;=8.5,一般・商!E5&gt;1),"強調色","")))</f>
        <v/>
      </c>
      <c r="P13" s="2" t="s">
        <v>11</v>
      </c>
      <c r="Q13" s="2" t="str">
        <f>IF(AND(一般・住!C5="GY",一般・住!D5&lt;3),"強調色",IF(AND(一般・住!C5="GY",一般・住!D5&gt;=3,一般・住!E5&gt;1),"強調色",""))</f>
        <v/>
      </c>
      <c r="S13" s="2" t="s">
        <v>11</v>
      </c>
      <c r="T13" s="2" t="str">
        <f>IF(AND(善神妙・大!I5="GY",善神妙・大!J5&gt;6),"基準外",IF(AND(善神妙・大!I5="GY",善神妙・大!J5&lt;=6,善神妙・大!K5&gt;2),"基準外",""))</f>
        <v/>
      </c>
      <c r="V13" s="2" t="s">
        <v>11</v>
      </c>
      <c r="W13" s="2" t="str">
        <f>IF(AND(善神妙・小!I5="GY",善神妙・小!J5&gt;6),"基準外",IF(AND(善神妙・小!I5="GY",善神妙・小!J5&lt;=6,善神妙・小!K5&gt;2),"基準外",""))</f>
        <v/>
      </c>
      <c r="Y13" s="2" t="s">
        <v>11</v>
      </c>
      <c r="Z13" s="2" t="str">
        <f>IF(AND(玉川・大!I5="GY",玉川・大!J5&gt;6),"基準外",IF(AND(玉川・大!I5="GY",玉川・大!J5&lt;=6,玉川・大!K5&gt;2),"基準外",""))</f>
        <v/>
      </c>
      <c r="AB13" s="2" t="s">
        <v>11</v>
      </c>
      <c r="AC13" s="2" t="str">
        <f>IF(AND(玉川・小!I5="GY",玉川・小!J5&gt;6),"基準外",IF(AND(玉川・小!I5="GY",玉川・小!J5&lt;=6,玉川・小!K5&gt;2),"基準外",""))</f>
        <v/>
      </c>
      <c r="AE13" s="2" t="s">
        <v>11</v>
      </c>
      <c r="AF13" s="2" t="str">
        <f>IF(AND(一般・商!I5="GY",一般・商!J5&gt;6),"基準外",IF(AND(一般・商!I5="GY",一般・商!J5&lt;=6,一般・商!K5&gt;2),"基準外",""))</f>
        <v/>
      </c>
      <c r="AH13" s="2" t="s">
        <v>11</v>
      </c>
      <c r="AI13" s="2" t="str">
        <f>IF(AND(一般・住!I5="GY",一般・住!J5&gt;6),"基準外",IF(AND(一般・住!I5="GY",一般・住!J5&lt;=6,一般・住!K5&gt;2),"基準外",""))</f>
        <v/>
      </c>
    </row>
    <row r="14" spans="1:35">
      <c r="A14" s="2" t="s">
        <v>13</v>
      </c>
      <c r="B14" s="2" t="str">
        <f>IF(AND(善神妙・大!C5="G",善神妙・大!D5&lt;4),"強調色",IF(AND(善神妙・大!C5="G",善神妙・大!D5&gt;=4,善神妙・大!E5&gt;1),"強調色",""))</f>
        <v/>
      </c>
      <c r="D14" s="2" t="s">
        <v>13</v>
      </c>
      <c r="E14" s="2" t="str">
        <f>IF(AND(善神妙・小!C5="G",善神妙・小!D5&lt;3),"強調色",IF(AND(善神妙・小!C5="G",善神妙・小!D5&gt;=3,善神妙・小!D5&lt;8.5,善神妙・小!E5&gt;2),"強調色",IF(AND(善神妙・小!C5="G",善神妙・小!D5&gt;=8.5,善神妙・小!E5&gt;1),"強調色","")))</f>
        <v/>
      </c>
      <c r="G14" s="2" t="s">
        <v>12</v>
      </c>
      <c r="H14" s="2" t="str">
        <f>IF(AND(玉川・大!C5="G",玉川・大!D5&lt;4),"強調色",IF(AND(玉川・大!C5="G",玉川・大!D5&gt;=4,玉川・大!D5&lt;8.5,玉川・大!E5&gt;1),"強調色",IF(AND(玉川・大!C5="G",玉川・大!D5&gt;=8.5),"強調色","")))</f>
        <v/>
      </c>
      <c r="J14" s="2" t="s">
        <v>12</v>
      </c>
      <c r="K14" s="2" t="str">
        <f>IF(AND(玉川・小!C5="G",玉川・小!D5&lt;3),"強調色",IF(AND(玉川・小!C5="G",玉川・小!D5&gt;=3,玉川・小!D5&lt;8.5,玉川・小!E5&gt;2),"強調色",IF(AND(玉川・小!C5="G",玉川・小!D5&gt;=8.5,玉川・小!E5&gt;1),"強調色","")))</f>
        <v/>
      </c>
      <c r="M14" s="2" t="s">
        <v>13</v>
      </c>
      <c r="N14" s="2" t="str">
        <f>IF(AND(一般・商!C5="G",一般・商!D5&lt;3),"強調色",IF(AND(一般・商!C5="G",一般・商!D5&gt;=3,一般・商!D5&lt;8.5,一般・商!E5&gt;2),"強調色",IF(AND(一般・商!C5="G",一般・商!D5&gt;=8.5,一般・商!E5&gt;1),"強調色","")))</f>
        <v/>
      </c>
      <c r="P14" s="2" t="s">
        <v>13</v>
      </c>
      <c r="Q14" s="2" t="str">
        <f>IF(AND(一般・住!C5="G",一般・住!D5&lt;3),"強調色",IF(AND(一般・住!C5="G",一般・住!D5&gt;=3,一般・住!E5&gt;1),"強調色",""))</f>
        <v/>
      </c>
      <c r="S14" s="2" t="s">
        <v>13</v>
      </c>
      <c r="T14" s="2" t="str">
        <f>IF(AND(善神妙・大!I5="G",善神妙・大!J5&gt;6),"基準外",IF(AND(善神妙・大!I5="G",善神妙・大!J5&lt;=6,善神妙・大!K5&gt;2),"基準外",""))</f>
        <v/>
      </c>
      <c r="V14" s="2" t="s">
        <v>13</v>
      </c>
      <c r="W14" s="2" t="str">
        <f>IF(AND(善神妙・小!I5="G",善神妙・小!J5&gt;6),"基準外",IF(AND(善神妙・小!I5="G",善神妙・小!J5&lt;=6,善神妙・小!K5&gt;2),"基準外",""))</f>
        <v/>
      </c>
      <c r="Y14" s="2" t="s">
        <v>13</v>
      </c>
      <c r="Z14" s="2" t="str">
        <f>IF(AND(玉川・大!I5="G",玉川・大!J5&gt;6),"基準外",IF(AND(玉川・大!I5="G",玉川・大!J5&lt;=6,玉川・大!K5&gt;2),"基準外",""))</f>
        <v/>
      </c>
      <c r="AB14" s="2" t="s">
        <v>13</v>
      </c>
      <c r="AC14" s="2" t="str">
        <f>IF(AND(玉川・小!I5="G",玉川・小!J5&gt;6),"基準外",IF(AND(玉川・小!I5="G",玉川・小!J5&lt;=6,玉川・小!K5&gt;2),"基準外",""))</f>
        <v/>
      </c>
      <c r="AE14" s="2" t="s">
        <v>13</v>
      </c>
      <c r="AF14" s="2" t="str">
        <f>IF(AND(一般・商!I5="G",一般・商!J5&gt;6),"基準外",IF(AND(一般・商!I5="G",一般・商!J5&lt;=6,一般・商!K5&gt;2),"基準外",""))</f>
        <v/>
      </c>
      <c r="AH14" s="2" t="s">
        <v>13</v>
      </c>
      <c r="AI14" s="2" t="str">
        <f>IF(AND(一般・住!I5="G",一般・住!J5&gt;6),"基準外",IF(AND(一般・住!I5="G",一般・住!J5&lt;=6,一般・住!K5&gt;2),"基準外",""))</f>
        <v/>
      </c>
    </row>
    <row r="15" spans="1:35">
      <c r="A15" s="2" t="s">
        <v>15</v>
      </c>
      <c r="B15" s="2" t="str">
        <f>IF(AND(善神妙・大!C5="BG",善神妙・大!D5&lt;4),"強調色",IF(AND(善神妙・大!C5="BG",善神妙・大!D5&gt;=4,善神妙・大!E5&gt;1),"強調色",""))</f>
        <v/>
      </c>
      <c r="D15" s="2" t="s">
        <v>15</v>
      </c>
      <c r="E15" s="2" t="str">
        <f>IF(AND(善神妙・小!C5="BG",善神妙・小!D5&lt;3),"強調色",IF(AND(善神妙・小!C5="BG",善神妙・小!D5&gt;=3,善神妙・小!D5&lt;8.5,善神妙・小!E5&gt;2),"強調色",IF(AND(善神妙・小!C5="BG",善神妙・小!D5&gt;=8.5,善神妙・小!E5&gt;1),"強調色","")))</f>
        <v/>
      </c>
      <c r="G15" s="2" t="s">
        <v>14</v>
      </c>
      <c r="H15" s="2" t="str">
        <f>IF(AND(玉川・大!C5="BG",玉川・大!D5&lt;4),"強調色",IF(AND(玉川・大!C5="BG",玉川・大!D5&gt;=4,玉川・大!D5&lt;8.5,玉川・大!E5&gt;1),"強調色",IF(AND(玉川・大!C5="BG",玉川・大!D5&gt;=8.5),"強調色","")))</f>
        <v/>
      </c>
      <c r="J15" s="2" t="s">
        <v>14</v>
      </c>
      <c r="K15" s="2" t="str">
        <f>IF(AND(玉川・小!C5="BG",玉川・小!D5&lt;3),"強調色",IF(AND(玉川・小!C5="BG",玉川・小!D5&gt;=3,玉川・小!D5&lt;8.5,玉川・小!E5&gt;2),"強調色",IF(AND(玉川・小!C5="BG",玉川・小!D5&gt;=8.5,玉川・小!E5&gt;1),"強調色","")))</f>
        <v/>
      </c>
      <c r="M15" s="2" t="s">
        <v>15</v>
      </c>
      <c r="N15" s="2" t="str">
        <f>IF(AND(一般・商!C5="BG",一般・商!D5&lt;3),"強調色",IF(AND(一般・商!C5="BG",一般・商!D5&gt;=3,一般・商!D5&lt;8.5,一般・商!E5&gt;2),"強調色",IF(AND(一般・商!C5="BG",一般・商!D5&gt;=8.5,一般・商!E5&gt;1),"強調色","")))</f>
        <v/>
      </c>
      <c r="P15" s="2" t="s">
        <v>15</v>
      </c>
      <c r="Q15" s="2" t="str">
        <f>IF(AND(一般・住!C5="BG",一般・住!D5&lt;3),"強調色",IF(AND(一般・住!C5="BG",一般・住!D5&gt;=3,一般・住!E5&gt;1),"強調色",""))</f>
        <v/>
      </c>
      <c r="S15" s="2" t="s">
        <v>15</v>
      </c>
      <c r="T15" s="2" t="str">
        <f>IF(AND(善神妙・大!I5="BG",善神妙・大!J5&gt;6),"基準外",IF(AND(善神妙・大!I5="BG",善神妙・大!J5&lt;=6,善神妙・大!K5&gt;2),"基準外",""))</f>
        <v/>
      </c>
      <c r="V15" s="2" t="s">
        <v>15</v>
      </c>
      <c r="W15" s="2" t="str">
        <f>IF(AND(善神妙・小!I5="BG",善神妙・小!J5&gt;6),"基準外",IF(AND(善神妙・小!I5="BG",善神妙・小!J5&lt;=6,善神妙・小!K5&gt;2),"基準外",""))</f>
        <v/>
      </c>
      <c r="Y15" s="2" t="s">
        <v>15</v>
      </c>
      <c r="Z15" s="2" t="str">
        <f>IF(AND(玉川・大!I5="BG",玉川・大!J5&gt;6),"基準外",IF(AND(玉川・大!I5="BG",玉川・大!J5&lt;=6,玉川・大!K5&gt;2),"基準外",""))</f>
        <v/>
      </c>
      <c r="AB15" s="2" t="s">
        <v>15</v>
      </c>
      <c r="AC15" s="2" t="str">
        <f>IF(AND(玉川・小!I5="BG",玉川・小!J5&gt;6),"基準外",IF(AND(玉川・小!I5="BG",玉川・小!J5&lt;=6,玉川・小!K5&gt;2),"基準外",""))</f>
        <v/>
      </c>
      <c r="AE15" s="2" t="s">
        <v>15</v>
      </c>
      <c r="AF15" s="2" t="str">
        <f>IF(AND(一般・商!I5="BG",一般・商!J5&gt;6),"基準外",IF(AND(一般・商!I5="BG",一般・商!J5&lt;=6,一般・商!K5&gt;2),"基準外",""))</f>
        <v/>
      </c>
      <c r="AH15" s="2" t="s">
        <v>15</v>
      </c>
      <c r="AI15" s="2" t="str">
        <f>IF(AND(一般・住!I5="BG",一般・住!J5&gt;6),"基準外",IF(AND(一般・住!I5="BG",一般・住!J5&lt;=6,一般・住!K5&gt;2),"基準外",""))</f>
        <v/>
      </c>
    </row>
    <row r="16" spans="1:35">
      <c r="A16" s="2" t="s">
        <v>17</v>
      </c>
      <c r="B16" s="2" t="str">
        <f>IF(AND(善神妙・大!C5="B",善神妙・大!D5&lt;4),"強調色",IF(AND(善神妙・大!C5="B",善神妙・大!D5&gt;=4,善神妙・大!E5&gt;1),"強調色",""))</f>
        <v/>
      </c>
      <c r="D16" s="2" t="s">
        <v>17</v>
      </c>
      <c r="E16" s="2" t="str">
        <f>IF(AND(善神妙・小!C5="B",善神妙・小!D5&lt;3),"強調色",IF(AND(善神妙・小!C5="B",善神妙・小!D5&gt;=3,善神妙・小!D5&lt;8.5,善神妙・小!E5&gt;2),"強調色",IF(AND(善神妙・小!C5="B",善神妙・小!D5&gt;=8.5,善神妙・小!E5&gt;1),"強調色","")))</f>
        <v/>
      </c>
      <c r="G16" s="2" t="s">
        <v>16</v>
      </c>
      <c r="H16" s="2" t="str">
        <f>IF(AND(玉川・大!C5="B",玉川・大!D5&lt;4),"強調色",IF(AND(玉川・大!C5="B",玉川・大!D5&gt;=4,玉川・大!D5&lt;8.5,玉川・大!E5&gt;1),"強調色",IF(AND(玉川・大!C5="B",玉川・大!D5&gt;=8.5),"強調色","")))</f>
        <v/>
      </c>
      <c r="J16" s="2" t="s">
        <v>16</v>
      </c>
      <c r="K16" s="2" t="str">
        <f>IF(AND(玉川・小!C5="B",玉川・小!D5&lt;3),"強調色",IF(AND(玉川・小!C5="B",玉川・小!D5&gt;=3,玉川・小!D5&lt;8.5,玉川・小!E5&gt;2),"強調色",IF(AND(玉川・小!C5="B",玉川・小!D5&gt;=8.5,玉川・小!E5&gt;1),"強調色","")))</f>
        <v/>
      </c>
      <c r="M16" s="2" t="s">
        <v>17</v>
      </c>
      <c r="N16" s="2" t="str">
        <f>IF(AND(一般・商!C5="B",一般・商!D5&lt;3),"強調色",IF(AND(一般・商!C5="B",一般・商!D5&gt;=3,一般・商!D5&lt;8.5,一般・商!E5&gt;2),"強調色",IF(AND(一般・商!C5="B",一般・商!D5&gt;=8.5,一般・商!E5&gt;1),"強調色","")))</f>
        <v/>
      </c>
      <c r="P16" s="2" t="s">
        <v>17</v>
      </c>
      <c r="Q16" s="2" t="str">
        <f>IF(AND(一般・住!C5="B",一般・住!D5&lt;3),"強調色",IF(AND(一般・住!C5="B",一般・住!D5&gt;=3,一般・住!E5&gt;1),"強調色",""))</f>
        <v/>
      </c>
      <c r="S16" s="2" t="s">
        <v>17</v>
      </c>
      <c r="T16" s="2" t="str">
        <f>IF(AND(善神妙・大!I5="B",善神妙・大!J5&gt;6),"基準外",IF(AND(善神妙・大!I5="B",善神妙・大!J5&lt;=6,善神妙・大!K5&gt;2),"基準外",""))</f>
        <v/>
      </c>
      <c r="V16" s="2" t="s">
        <v>17</v>
      </c>
      <c r="W16" s="2" t="str">
        <f>IF(AND(善神妙・小!I5="B",善神妙・小!J5&gt;6),"基準外",IF(AND(善神妙・小!I5="B",善神妙・小!J5&lt;=6,善神妙・小!K5&gt;2),"基準外",""))</f>
        <v/>
      </c>
      <c r="Y16" s="2" t="s">
        <v>17</v>
      </c>
      <c r="Z16" s="2" t="str">
        <f>IF(AND(玉川・大!I5="B",玉川・大!J5&gt;6),"基準外",IF(AND(玉川・大!I5="B",玉川・大!J5&lt;=6,玉川・大!K5&gt;2),"基準外",""))</f>
        <v/>
      </c>
      <c r="AB16" s="2" t="s">
        <v>17</v>
      </c>
      <c r="AC16" s="2" t="str">
        <f>IF(AND(玉川・小!I5="B",玉川・小!J5&gt;6),"基準外",IF(AND(玉川・小!I5="B",玉川・小!J5&lt;=6,玉川・小!K5&gt;2),"基準外",""))</f>
        <v/>
      </c>
      <c r="AE16" s="2" t="s">
        <v>17</v>
      </c>
      <c r="AF16" s="2" t="str">
        <f>IF(AND(一般・商!I5="B",一般・商!J5&gt;6),"基準外",IF(AND(一般・商!I5="B",一般・商!J5&lt;=6,一般・商!K5&gt;2),"基準外",""))</f>
        <v/>
      </c>
      <c r="AH16" s="2" t="s">
        <v>17</v>
      </c>
      <c r="AI16" s="2" t="str">
        <f>IF(AND(一般・住!I5="B",一般・住!J5&gt;6),"基準外",IF(AND(一般・住!I5="B",一般・住!J5&lt;=6,一般・住!K5&gt;2),"基準外",""))</f>
        <v/>
      </c>
    </row>
    <row r="17" spans="1:35">
      <c r="A17" s="2" t="s">
        <v>19</v>
      </c>
      <c r="B17" s="2" t="str">
        <f>IF(AND(善神妙・大!C5="PB",善神妙・大!D5&lt;4),"強調色",IF(AND(善神妙・大!C5="PB",善神妙・大!D5&gt;=4,善神妙・大!E5&gt;1),"強調色",""))</f>
        <v/>
      </c>
      <c r="D17" s="2" t="s">
        <v>19</v>
      </c>
      <c r="E17" s="2" t="str">
        <f>IF(AND(善神妙・小!C5="PB",善神妙・小!D5&lt;3),"強調色",IF(AND(善神妙・小!C5="PB",善神妙・小!D5&gt;=3,善神妙・小!D5&lt;8.5,善神妙・小!E5&gt;2),"強調色",IF(AND(善神妙・小!C5="PB",善神妙・小!D5&gt;=8.5,善神妙・小!E5&gt;1),"強調色","")))</f>
        <v/>
      </c>
      <c r="G17" s="2" t="s">
        <v>18</v>
      </c>
      <c r="H17" s="2" t="str">
        <f>IF(AND(玉川・大!C5="PB",玉川・大!D5&lt;4),"強調色",IF(AND(玉川・大!C5="PB",玉川・大!D5&gt;=4,玉川・大!D5&lt;8.5,玉川・大!E5&gt;1),"強調色",IF(AND(玉川・大!C5="PB",玉川・大!D5&gt;=8.5),"強調色","")))</f>
        <v/>
      </c>
      <c r="J17" s="2" t="s">
        <v>18</v>
      </c>
      <c r="K17" s="2" t="str">
        <f>IF(AND(玉川・小!C5="PB",玉川・小!D5&lt;3),"強調色",IF(AND(玉川・小!C5="PB",玉川・小!D5&gt;=3,玉川・小!D5&lt;8.5,玉川・小!E5&gt;2),"強調色",IF(AND(玉川・小!C5="PB",玉川・小!D5&gt;=8.5,玉川・小!E5&gt;1),"強調色","")))</f>
        <v/>
      </c>
      <c r="M17" s="2" t="s">
        <v>19</v>
      </c>
      <c r="N17" s="2" t="str">
        <f>IF(AND(一般・商!C5="PB",一般・商!D5&lt;3),"強調色",IF(AND(一般・商!C5="PB",一般・商!D5&gt;=3,一般・商!D5&lt;8.5,一般・商!E5&gt;2),"強調色",IF(AND(一般・商!C5="PB",一般・商!D5&gt;=8.5,一般・商!E5&gt;1),"強調色","")))</f>
        <v/>
      </c>
      <c r="P17" s="2" t="s">
        <v>19</v>
      </c>
      <c r="Q17" s="2" t="str">
        <f>IF(AND(一般・住!C5="PB",一般・住!D5&lt;3),"強調色",IF(AND(一般・住!C5="PB",一般・住!D5&gt;=3,一般・住!E5&gt;1),"強調色",""))</f>
        <v/>
      </c>
      <c r="S17" s="2" t="s">
        <v>19</v>
      </c>
      <c r="T17" s="2" t="str">
        <f>IF(AND(善神妙・大!I5="PB",善神妙・大!J5&gt;6),"基準外",IF(AND(善神妙・大!I5="PB",善神妙・大!J5&lt;=6,善神妙・大!K5&gt;2),"基準外",""))</f>
        <v/>
      </c>
      <c r="V17" s="2" t="s">
        <v>19</v>
      </c>
      <c r="W17" s="2" t="str">
        <f>IF(AND(善神妙・小!I5="PB",善神妙・小!J5&gt;6),"基準外",IF(AND(善神妙・小!I5="PB",善神妙・小!J5&lt;=6,善神妙・小!K5&gt;2),"基準外",""))</f>
        <v/>
      </c>
      <c r="Y17" s="2" t="s">
        <v>19</v>
      </c>
      <c r="Z17" s="2" t="str">
        <f>IF(AND(玉川・大!I5="PB",玉川・大!J5&gt;6),"基準外",IF(AND(玉川・大!I5="PB",玉川・大!J5&lt;=6,玉川・大!K5&gt;2),"基準外",""))</f>
        <v/>
      </c>
      <c r="AB17" s="2" t="s">
        <v>19</v>
      </c>
      <c r="AC17" s="2" t="str">
        <f>IF(AND(玉川・小!I5="PB",玉川・小!J5&gt;6),"基準外",IF(AND(玉川・小!I5="PB",玉川・小!J5&lt;=6,玉川・小!K5&gt;2),"基準外",""))</f>
        <v/>
      </c>
      <c r="AE17" s="2" t="s">
        <v>19</v>
      </c>
      <c r="AF17" s="2" t="str">
        <f>IF(AND(一般・商!I5="PB",一般・商!J5&gt;6),"基準外",IF(AND(一般・商!I5="PB",一般・商!J5&lt;=6,一般・商!K5&gt;2),"基準外",""))</f>
        <v/>
      </c>
      <c r="AH17" s="2" t="s">
        <v>19</v>
      </c>
      <c r="AI17" s="2" t="str">
        <f>IF(AND(一般・住!I5="PB",一般・住!J5&gt;6),"基準外",IF(AND(一般・住!I5="PB",一般・住!J5&lt;=6,一般・住!K5&gt;2),"基準外",""))</f>
        <v/>
      </c>
    </row>
    <row r="18" spans="1:35">
      <c r="A18" s="2" t="s">
        <v>21</v>
      </c>
      <c r="B18" s="2" t="str">
        <f>IF(AND(善神妙・大!C5="P",善神妙・大!D5&lt;4),"強調色",IF(AND(善神妙・大!C5="P",善神妙・大!D5&gt;=4,善神妙・大!E5&gt;1),"強調色",""))</f>
        <v/>
      </c>
      <c r="D18" s="2" t="s">
        <v>21</v>
      </c>
      <c r="E18" s="2" t="str">
        <f>IF(AND(善神妙・小!C5="P",善神妙・小!D5&lt;3),"強調色",IF(AND(善神妙・小!C5="P",善神妙・小!D5&gt;=3,善神妙・小!D5&lt;8.5,善神妙・小!E5&gt;2),"強調色",IF(AND(善神妙・小!C5="P",善神妙・小!D5&gt;=8.5,善神妙・小!E5&gt;1),"強調色","")))</f>
        <v/>
      </c>
      <c r="G18" s="2" t="s">
        <v>20</v>
      </c>
      <c r="H18" s="2" t="str">
        <f>IF(AND(玉川・大!C5="P",玉川・大!D5&lt;4),"強調色",IF(AND(玉川・大!C5="P",玉川・大!D5&gt;=4,玉川・大!D5&lt;8.5,玉川・大!E5&gt;1),"強調色",IF(AND(玉川・大!C5="P",玉川・大!D5&gt;=8.5),"強調色","")))</f>
        <v/>
      </c>
      <c r="J18" s="2" t="s">
        <v>20</v>
      </c>
      <c r="K18" s="2" t="str">
        <f>IF(AND(玉川・小!C5="P",玉川・小!D5&lt;3),"強調色",IF(AND(玉川・小!C5="P",玉川・小!D5&gt;=3,玉川・小!D5&lt;8.5,玉川・小!E5&gt;2),"強調色",IF(AND(玉川・小!C5="P",玉川・小!D5&gt;=8.5,玉川・小!E5&gt;1),"強調色","")))</f>
        <v/>
      </c>
      <c r="M18" s="2" t="s">
        <v>21</v>
      </c>
      <c r="N18" s="2" t="str">
        <f>IF(AND(一般・商!C5="P",一般・商!D5&lt;3),"強調色",IF(AND(一般・商!C5="P",一般・商!D5&gt;=3,一般・商!D5&lt;8.5,一般・商!E5&gt;2),"強調色",IF(AND(一般・商!C5="P",一般・商!D5&gt;=8.5,一般・商!E5&gt;1),"強調色","")))</f>
        <v/>
      </c>
      <c r="P18" s="2" t="s">
        <v>21</v>
      </c>
      <c r="Q18" s="2" t="str">
        <f>IF(AND(一般・住!C5="P",一般・住!D5&lt;3),"強調色",IF(AND(一般・住!C5="P",一般・住!D5&gt;=3,一般・住!E5&gt;1),"強調色",""))</f>
        <v/>
      </c>
      <c r="S18" s="2" t="s">
        <v>21</v>
      </c>
      <c r="T18" s="2" t="str">
        <f>IF(AND(善神妙・大!I5="P",善神妙・大!J5&gt;6),"基準外",IF(AND(善神妙・大!I5="P",善神妙・大!J5&lt;=6,善神妙・大!K5&gt;2),"基準外",""))</f>
        <v/>
      </c>
      <c r="V18" s="2" t="s">
        <v>21</v>
      </c>
      <c r="W18" s="2" t="str">
        <f>IF(AND(善神妙・小!I5="P",善神妙・小!J5&gt;6),"基準外",IF(AND(善神妙・小!I5="P",善神妙・小!J5&lt;=6,善神妙・小!K5&gt;2),"基準外",""))</f>
        <v/>
      </c>
      <c r="Y18" s="2" t="s">
        <v>21</v>
      </c>
      <c r="Z18" s="2" t="str">
        <f>IF(AND(玉川・大!I5="P",玉川・大!J5&gt;6),"基準外",IF(AND(玉川・大!I5="P",玉川・大!J5&lt;=6,玉川・大!K5&gt;2),"基準外",""))</f>
        <v/>
      </c>
      <c r="AB18" s="2" t="s">
        <v>21</v>
      </c>
      <c r="AC18" s="2" t="str">
        <f>IF(AND(玉川・小!I5="P",玉川・小!J5&gt;6),"基準外",IF(AND(玉川・小!I5="P",玉川・小!J5&lt;=6,玉川・小!K5&gt;2),"基準外",""))</f>
        <v/>
      </c>
      <c r="AE18" s="2" t="s">
        <v>21</v>
      </c>
      <c r="AF18" s="2" t="str">
        <f>IF(AND(一般・商!I5="P",一般・商!J5&gt;6),"基準外",IF(AND(一般・商!I5="P",一般・商!J5&lt;=6,一般・商!K5&gt;2),"基準外",""))</f>
        <v/>
      </c>
      <c r="AH18" s="2" t="s">
        <v>21</v>
      </c>
      <c r="AI18" s="2" t="str">
        <f>IF(AND(一般・住!I5="P",一般・住!J5&gt;6),"基準外",IF(AND(一般・住!I5="P",一般・住!J5&lt;=6,一般・住!K5&gt;2),"基準外",""))</f>
        <v/>
      </c>
    </row>
    <row r="19" spans="1:35">
      <c r="A19" s="2" t="s">
        <v>23</v>
      </c>
      <c r="B19" s="2" t="str">
        <f>IF(AND(善神妙・大!C5="RP",善神妙・大!D5&lt;4),"強調色",IF(AND(善神妙・大!C5="RP",善神妙・大!D5&gt;=4,善神妙・大!E5&gt;1),"強調色",""))</f>
        <v/>
      </c>
      <c r="D19" s="2" t="s">
        <v>23</v>
      </c>
      <c r="E19" s="2" t="str">
        <f>IF(AND(善神妙・小!C5="RP",善神妙・小!D5&lt;3),"強調色",IF(AND(善神妙・小!C5="RP",善神妙・小!D5&gt;=3,善神妙・小!D5&lt;8.5,善神妙・小!E5&gt;2),"強調色",IF(AND(善神妙・小!C5="RP",善神妙・小!D5&gt;=8.5,善神妙・小!E5&gt;1),"強調色","")))</f>
        <v/>
      </c>
      <c r="G19" s="2" t="s">
        <v>22</v>
      </c>
      <c r="H19" s="2" t="str">
        <f>IF(AND(玉川・大!C5="RP",玉川・大!D5&lt;4),"強調色",IF(AND(玉川・大!C5="RP",玉川・大!D5&gt;=4,玉川・大!D5&lt;8.5,玉川・大!E5&gt;1),"強調色",IF(AND(玉川・大!C5="RP",玉川・大!D5&gt;=8.5),"強調色","")))</f>
        <v/>
      </c>
      <c r="J19" s="2" t="s">
        <v>22</v>
      </c>
      <c r="K19" s="2" t="str">
        <f>IF(AND(玉川・小!C5="RP",玉川・小!D5&lt;3),"強調色",IF(AND(玉川・小!C5="RP",玉川・小!D5&gt;=3,玉川・小!D5&lt;8.5,玉川・小!E5&gt;2),"強調色",IF(AND(玉川・小!C5="RP",玉川・小!D5&gt;=8.5,玉川・小!E5&gt;1),"強調色","")))</f>
        <v/>
      </c>
      <c r="M19" s="2" t="s">
        <v>23</v>
      </c>
      <c r="N19" s="2" t="str">
        <f>IF(AND(一般・商!C5="RP",一般・商!D5&lt;3),"強調色",IF(AND(一般・商!C5="RP",一般・商!D5&gt;=3,一般・商!D5&lt;8.5,一般・商!E5&gt;2),"強調色",IF(AND(一般・商!C5="RP",一般・商!D5&gt;=8.5,一般・商!E5&gt;1),"強調色","")))</f>
        <v/>
      </c>
      <c r="P19" s="2" t="s">
        <v>23</v>
      </c>
      <c r="Q19" s="2" t="str">
        <f>IF(AND(一般・住!C5="RP",一般・住!D5&lt;3),"強調色",IF(AND(一般・住!C5="RP",一般・住!D5&gt;=3,一般・住!E5&gt;1),"強調色",""))</f>
        <v/>
      </c>
      <c r="S19" s="2" t="s">
        <v>23</v>
      </c>
      <c r="T19" s="2" t="str">
        <f>IF(AND(善神妙・大!I5="RP",善神妙・大!J5&gt;6),"基準外",IF(AND(善神妙・大!I5="RP",善神妙・大!J5&lt;=6,善神妙・大!K5&gt;2),"基準外",""))</f>
        <v/>
      </c>
      <c r="V19" s="2" t="s">
        <v>23</v>
      </c>
      <c r="W19" s="2" t="str">
        <f>IF(AND(善神妙・小!I5="RP",善神妙・小!J5&gt;6),"基準外",IF(AND(善神妙・小!I5="RP",善神妙・小!J5&lt;=6,善神妙・小!K5&gt;2),"基準外",""))</f>
        <v/>
      </c>
      <c r="Y19" s="2" t="s">
        <v>23</v>
      </c>
      <c r="Z19" s="2" t="str">
        <f>IF(AND(玉川・大!I5="RP",玉川・大!J5&gt;6),"基準外",IF(AND(玉川・大!I5="RP",玉川・大!J5&lt;=6,玉川・大!K5&gt;2),"基準外",""))</f>
        <v/>
      </c>
      <c r="AB19" s="2" t="s">
        <v>23</v>
      </c>
      <c r="AC19" s="2" t="str">
        <f>IF(AND(玉川・小!I5="RP",玉川・小!J5&gt;6),"基準外",IF(AND(玉川・小!I5="RP",玉川・小!J5&lt;=6,玉川・小!K5&gt;2),"基準外",""))</f>
        <v/>
      </c>
      <c r="AE19" s="2" t="s">
        <v>23</v>
      </c>
      <c r="AF19" s="2" t="str">
        <f>IF(AND(一般・商!I5="RP",一般・商!J5&gt;6),"基準外",IF(AND(一般・商!I5="RP",一般・商!J5&lt;=6,一般・商!K5&gt;2),"基準外",""))</f>
        <v/>
      </c>
      <c r="AH19" s="2" t="s">
        <v>23</v>
      </c>
      <c r="AI19" s="2" t="str">
        <f>IF(AND(一般・住!I5="RP",一般・住!J5&gt;6),"基準外",IF(AND(一般・住!I5="RP",一般・住!J5&lt;=6,一般・住!K5&gt;2),"基準外",""))</f>
        <v/>
      </c>
    </row>
  </sheetData>
  <sheetProtection password="CF7A" sheet="1" objects="1" scenarios="1"/>
  <mergeCells count="36">
    <mergeCell ref="AH2:AI2"/>
    <mergeCell ref="AH4:AI4"/>
    <mergeCell ref="AH5:AI5"/>
    <mergeCell ref="AB2:AC2"/>
    <mergeCell ref="AB4:AC4"/>
    <mergeCell ref="AB5:AC5"/>
    <mergeCell ref="AE2:AF2"/>
    <mergeCell ref="AE4:AF4"/>
    <mergeCell ref="AE5:AF5"/>
    <mergeCell ref="V2:W2"/>
    <mergeCell ref="V4:W4"/>
    <mergeCell ref="V5:W5"/>
    <mergeCell ref="Y2:Z2"/>
    <mergeCell ref="Y4:Z4"/>
    <mergeCell ref="Y5:Z5"/>
    <mergeCell ref="S4:T4"/>
    <mergeCell ref="S5:T5"/>
    <mergeCell ref="S2:T2"/>
    <mergeCell ref="D2:E2"/>
    <mergeCell ref="G2:H2"/>
    <mergeCell ref="J2:K2"/>
    <mergeCell ref="M2:N2"/>
    <mergeCell ref="P2:Q2"/>
    <mergeCell ref="G4:H4"/>
    <mergeCell ref="G5:H5"/>
    <mergeCell ref="P4:Q4"/>
    <mergeCell ref="P5:Q5"/>
    <mergeCell ref="J4:K4"/>
    <mergeCell ref="J5:K5"/>
    <mergeCell ref="M4:N4"/>
    <mergeCell ref="M5:N5"/>
    <mergeCell ref="A2:B2"/>
    <mergeCell ref="A4:B4"/>
    <mergeCell ref="A5:B5"/>
    <mergeCell ref="D4:E4"/>
    <mergeCell ref="D5:E5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使い方</vt:lpstr>
      <vt:lpstr>区域図</vt:lpstr>
      <vt:lpstr>善神妙・大</vt:lpstr>
      <vt:lpstr>善神妙・小</vt:lpstr>
      <vt:lpstr>玉川・大</vt:lpstr>
      <vt:lpstr>玉川・小</vt:lpstr>
      <vt:lpstr>一般・商</vt:lpstr>
      <vt:lpstr>一般・住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2023-07-25T08:04:13Z</cp:lastPrinted>
  <dcterms:created xsi:type="dcterms:W3CDTF">2023-06-13T00:51:53Z</dcterms:created>
  <dcterms:modified xsi:type="dcterms:W3CDTF">2024-02-01T04:48:34Z</dcterms:modified>
</cp:coreProperties>
</file>