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RDS-FILESV00\Share\konagai-masataka\Downloads\"/>
    </mc:Choice>
  </mc:AlternateContent>
  <xr:revisionPtr revIDLastSave="0" documentId="13_ncr:1_{2282D0F1-050E-46ED-BFE0-047E83C7AC46}" xr6:coauthVersionLast="36" xr6:coauthVersionMax="47" xr10:uidLastSave="{00000000-0000-0000-0000-000000000000}"/>
  <bookViews>
    <workbookView xWindow="0" yWindow="0" windowWidth="20490" windowHeight="7455" tabRatio="874" xr2:uid="{00000000-000D-0000-FFFF-FFFF00000000}"/>
  </bookViews>
  <sheets>
    <sheet name="夜間対応型訪問介護" sheetId="20" r:id="rId1"/>
    <sheet name="シフト記号表" sheetId="19" r:id="rId2"/>
    <sheet name="記入方法" sheetId="4" r:id="rId3"/>
    <sheet name="プルダウン・リスト" sheetId="3" r:id="rId4"/>
    <sheet name="【記載例】夜間対応型訪問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5">'【記載例】シフト記号表（勤務時間帯）'!$B$1:$N$52</definedName>
    <definedName name="_xlnm.Print_Area" localSheetId="4">【記載例】夜間対応型訪問介護!$A$1:$BJ$75</definedName>
    <definedName name="_xlnm.Print_Area" localSheetId="1">シフト記号表!$B$1:$N$52</definedName>
    <definedName name="_xlnm.Print_Area" localSheetId="2">記入方法!$A$1:$Q$69</definedName>
    <definedName name="_xlnm.Print_Area" localSheetId="0">夜間対応型訪問介護!$A$1:$BJ$75</definedName>
    <definedName name="_xlnm.Print_Titles" localSheetId="4">【記載例】夜間対応型訪問介護!$1:$14</definedName>
    <definedName name="_xlnm.Print_Titles" localSheetId="0">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0" i="20" l="1"/>
  <c r="BB10" i="10"/>
  <c r="F16" i="20" l="1"/>
  <c r="F18" i="10" l="1"/>
  <c r="F16" i="10"/>
  <c r="BA74" i="20" l="1"/>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AE13" i="20"/>
  <c r="AE14" i="20" s="1"/>
  <c r="AU13" i="20"/>
  <c r="AU14" i="20" s="1"/>
  <c r="X13" i="20"/>
  <c r="X14" i="20" s="1"/>
  <c r="AF13" i="20"/>
  <c r="AF14" i="20" s="1"/>
  <c r="AN13" i="20"/>
  <c r="AN14" i="20" s="1"/>
  <c r="AV13" i="20"/>
  <c r="AV14" i="20" s="1"/>
  <c r="W13" i="20"/>
  <c r="W14" i="20" s="1"/>
  <c r="AM13" i="20"/>
  <c r="AM14" i="20" s="1"/>
  <c r="AA13" i="20"/>
  <c r="AA14" i="20" s="1"/>
  <c r="AI13" i="20"/>
  <c r="AI14" i="20" s="1"/>
  <c r="AQ13" i="20"/>
  <c r="AQ14"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<sst xmlns="http://schemas.openxmlformats.org/spreadsheetml/2006/main" count="1208" uniqueCount="205">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</sst>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11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128"/>
  <sheetViews>
    <sheetView showGridLines="0" tabSelected="1" view="pageBreakPreview" topLeftCell="A67" zoomScaleNormal="55" zoomScaleSheetLayoutView="100" workbookViewId="0">
      <selection activeCell="A75" sqref="A75:XFD2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197" t="s">
        <v>132</v>
      </c>
      <c r="BF4" s="198"/>
      <c r="BG4" s="198"/>
      <c r="BH4" s="199"/>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61"/>
      <c r="F10" s="158"/>
      <c r="G10" s="161"/>
      <c r="H10" s="158"/>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62"/>
      <c r="F11" s="159"/>
      <c r="G11" s="162"/>
      <c r="H11" s="159"/>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62"/>
      <c r="F12" s="159"/>
      <c r="G12" s="162"/>
      <c r="H12" s="159"/>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62"/>
      <c r="F13" s="159"/>
      <c r="G13" s="162"/>
      <c r="H13" s="159"/>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63"/>
      <c r="F14" s="160"/>
      <c r="G14" s="163"/>
      <c r="H14" s="160"/>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c r="D15" s="188"/>
      <c r="E15" s="137"/>
      <c r="F15" s="138"/>
      <c r="G15" s="137"/>
      <c r="H15" s="138"/>
      <c r="I15" s="269"/>
      <c r="J15" s="270"/>
      <c r="K15" s="271"/>
      <c r="L15" s="272"/>
      <c r="M15" s="272"/>
      <c r="N15" s="188"/>
      <c r="O15" s="306"/>
      <c r="P15" s="307"/>
      <c r="Q15" s="307"/>
      <c r="R15" s="307"/>
      <c r="S15" s="308"/>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65"/>
      <c r="BC15" s="266"/>
      <c r="BD15" s="267"/>
      <c r="BE15" s="268"/>
      <c r="BF15" s="262"/>
      <c r="BG15" s="263"/>
      <c r="BH15" s="263"/>
      <c r="BI15" s="263"/>
      <c r="BJ15" s="264"/>
    </row>
    <row r="16" spans="2:67" ht="20.25" customHeight="1" x14ac:dyDescent="0.4">
      <c r="B16" s="304"/>
      <c r="C16" s="185"/>
      <c r="D16" s="186"/>
      <c r="E16" s="139"/>
      <c r="F16" s="140">
        <f>C15</f>
        <v>0</v>
      </c>
      <c r="G16" s="139"/>
      <c r="H16" s="140">
        <f>I15</f>
        <v>0</v>
      </c>
      <c r="I16" s="247"/>
      <c r="J16" s="248"/>
      <c r="K16" s="251"/>
      <c r="L16" s="252"/>
      <c r="M16" s="252"/>
      <c r="N16" s="186"/>
      <c r="O16" s="279"/>
      <c r="P16" s="280"/>
      <c r="Q16" s="280"/>
      <c r="R16" s="280"/>
      <c r="S16" s="281"/>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59">
        <f>IF($BE$3="４週",SUM(W16:AX16),IF($BE$3="暦月",SUM(W16:BA16),""))</f>
        <v>0</v>
      </c>
      <c r="BC16" s="260"/>
      <c r="BD16" s="261">
        <f>IF($BE$3="４週",BB16/4,IF($BE$3="暦月",(BB16/($BE$8/7)),""))</f>
        <v>0</v>
      </c>
      <c r="BE16" s="260"/>
      <c r="BF16" s="256"/>
      <c r="BG16" s="257"/>
      <c r="BH16" s="257"/>
      <c r="BI16" s="257"/>
      <c r="BJ16" s="258"/>
    </row>
    <row r="17" spans="2:62" ht="20.25" customHeight="1" x14ac:dyDescent="0.4">
      <c r="B17" s="303">
        <f>B15+1</f>
        <v>2</v>
      </c>
      <c r="C17" s="183"/>
      <c r="D17" s="184"/>
      <c r="E17" s="141"/>
      <c r="F17" s="142"/>
      <c r="G17" s="141"/>
      <c r="H17" s="142"/>
      <c r="I17" s="245"/>
      <c r="J17" s="246"/>
      <c r="K17" s="249"/>
      <c r="L17" s="250"/>
      <c r="M17" s="250"/>
      <c r="N17" s="184"/>
      <c r="O17" s="279"/>
      <c r="P17" s="280"/>
      <c r="Q17" s="280"/>
      <c r="R17" s="280"/>
      <c r="S17" s="281"/>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41"/>
      <c r="BC17" s="242"/>
      <c r="BD17" s="243"/>
      <c r="BE17" s="244"/>
      <c r="BF17" s="253"/>
      <c r="BG17" s="254"/>
      <c r="BH17" s="254"/>
      <c r="BI17" s="254"/>
      <c r="BJ17" s="255"/>
    </row>
    <row r="18" spans="2:62" ht="20.25" customHeight="1" x14ac:dyDescent="0.4">
      <c r="B18" s="304"/>
      <c r="C18" s="185"/>
      <c r="D18" s="186"/>
      <c r="E18" s="139"/>
      <c r="F18" s="140">
        <f>C17</f>
        <v>0</v>
      </c>
      <c r="G18" s="139"/>
      <c r="H18" s="140">
        <f>I17</f>
        <v>0</v>
      </c>
      <c r="I18" s="247"/>
      <c r="J18" s="248"/>
      <c r="K18" s="251"/>
      <c r="L18" s="252"/>
      <c r="M18" s="252"/>
      <c r="N18" s="186"/>
      <c r="O18" s="279"/>
      <c r="P18" s="280"/>
      <c r="Q18" s="280"/>
      <c r="R18" s="280"/>
      <c r="S18" s="281"/>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59">
        <f>IF($BE$3="４週",SUM(W18:AX18),IF($BE$3="暦月",SUM(W18:BA18),""))</f>
        <v>0</v>
      </c>
      <c r="BC18" s="260"/>
      <c r="BD18" s="261">
        <f>IF($BE$3="４週",BB18/4,IF($BE$3="暦月",(BB18/($BE$8/7)),""))</f>
        <v>0</v>
      </c>
      <c r="BE18" s="260"/>
      <c r="BF18" s="256"/>
      <c r="BG18" s="257"/>
      <c r="BH18" s="257"/>
      <c r="BI18" s="257"/>
      <c r="BJ18" s="258"/>
    </row>
    <row r="19" spans="2:62" ht="20.25" customHeight="1" x14ac:dyDescent="0.4">
      <c r="B19" s="303">
        <f>B17+1</f>
        <v>3</v>
      </c>
      <c r="C19" s="183"/>
      <c r="D19" s="184"/>
      <c r="E19" s="139"/>
      <c r="F19" s="140"/>
      <c r="G19" s="139"/>
      <c r="H19" s="140"/>
      <c r="I19" s="245"/>
      <c r="J19" s="246"/>
      <c r="K19" s="249"/>
      <c r="L19" s="250"/>
      <c r="M19" s="250"/>
      <c r="N19" s="184"/>
      <c r="O19" s="279"/>
      <c r="P19" s="280"/>
      <c r="Q19" s="280"/>
      <c r="R19" s="280"/>
      <c r="S19" s="281"/>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f>C19</f>
        <v>0</v>
      </c>
      <c r="G20" s="139"/>
      <c r="H20" s="140">
        <f>I19</f>
        <v>0</v>
      </c>
      <c r="I20" s="247"/>
      <c r="J20" s="248"/>
      <c r="K20" s="251"/>
      <c r="L20" s="252"/>
      <c r="M20" s="252"/>
      <c r="N20" s="186"/>
      <c r="O20" s="279"/>
      <c r="P20" s="280"/>
      <c r="Q20" s="280"/>
      <c r="R20" s="280"/>
      <c r="S20" s="281"/>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59">
        <f>IF($BE$3="４週",SUM(W20:AX20),IF($BE$3="暦月",SUM(W20:BA20),""))</f>
        <v>0</v>
      </c>
      <c r="BC20" s="260"/>
      <c r="BD20" s="261">
        <f>IF($BE$3="４週",BB20/4,IF($BE$3="暦月",(BB20/($BE$8/7)),""))</f>
        <v>0</v>
      </c>
      <c r="BE20" s="260"/>
      <c r="BF20" s="256"/>
      <c r="BG20" s="257"/>
      <c r="BH20" s="257"/>
      <c r="BI20" s="257"/>
      <c r="BJ20" s="258"/>
    </row>
    <row r="21" spans="2:62" ht="20.25" customHeight="1" x14ac:dyDescent="0.4">
      <c r="B21" s="303">
        <f>B19+1</f>
        <v>4</v>
      </c>
      <c r="C21" s="183"/>
      <c r="D21" s="184"/>
      <c r="E21" s="139"/>
      <c r="F21" s="140"/>
      <c r="G21" s="139"/>
      <c r="H21" s="140"/>
      <c r="I21" s="245"/>
      <c r="J21" s="246"/>
      <c r="K21" s="249"/>
      <c r="L21" s="250"/>
      <c r="M21" s="250"/>
      <c r="N21" s="184"/>
      <c r="O21" s="279"/>
      <c r="P21" s="280"/>
      <c r="Q21" s="280"/>
      <c r="R21" s="280"/>
      <c r="S21" s="281"/>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f>C21</f>
        <v>0</v>
      </c>
      <c r="G22" s="139"/>
      <c r="H22" s="140">
        <f>I21</f>
        <v>0</v>
      </c>
      <c r="I22" s="247"/>
      <c r="J22" s="248"/>
      <c r="K22" s="251"/>
      <c r="L22" s="252"/>
      <c r="M22" s="252"/>
      <c r="N22" s="186"/>
      <c r="O22" s="279"/>
      <c r="P22" s="280"/>
      <c r="Q22" s="280"/>
      <c r="R22" s="280"/>
      <c r="S22" s="281"/>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59">
        <f>IF($BE$3="４週",SUM(W22:AX22),IF($BE$3="暦月",SUM(W22:BA22),""))</f>
        <v>0</v>
      </c>
      <c r="BC22" s="260"/>
      <c r="BD22" s="261">
        <f>IF($BE$3="４週",BB22/4,IF($BE$3="暦月",(BB22/($BE$8/7)),""))</f>
        <v>0</v>
      </c>
      <c r="BE22" s="260"/>
      <c r="BF22" s="256"/>
      <c r="BG22" s="257"/>
      <c r="BH22" s="257"/>
      <c r="BI22" s="257"/>
      <c r="BJ22" s="258"/>
    </row>
    <row r="23" spans="2:62" ht="20.25" customHeight="1" x14ac:dyDescent="0.4">
      <c r="B23" s="303">
        <f>B21+1</f>
        <v>5</v>
      </c>
      <c r="C23" s="183"/>
      <c r="D23" s="184"/>
      <c r="E23" s="139"/>
      <c r="F23" s="140"/>
      <c r="G23" s="139"/>
      <c r="H23" s="140"/>
      <c r="I23" s="245"/>
      <c r="J23" s="246"/>
      <c r="K23" s="249"/>
      <c r="L23" s="250"/>
      <c r="M23" s="250"/>
      <c r="N23" s="184"/>
      <c r="O23" s="279"/>
      <c r="P23" s="280"/>
      <c r="Q23" s="280"/>
      <c r="R23" s="280"/>
      <c r="S23" s="281"/>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41"/>
      <c r="BC23" s="242"/>
      <c r="BD23" s="243"/>
      <c r="BE23" s="244"/>
      <c r="BF23" s="253"/>
      <c r="BG23" s="254"/>
      <c r="BH23" s="254"/>
      <c r="BI23" s="254"/>
      <c r="BJ23" s="255"/>
    </row>
    <row r="24" spans="2:62" ht="20.25" customHeight="1" x14ac:dyDescent="0.4">
      <c r="B24" s="304"/>
      <c r="C24" s="185"/>
      <c r="D24" s="186"/>
      <c r="E24" s="139"/>
      <c r="F24" s="140">
        <f>C23</f>
        <v>0</v>
      </c>
      <c r="G24" s="139"/>
      <c r="H24" s="140">
        <f>I23</f>
        <v>0</v>
      </c>
      <c r="I24" s="247"/>
      <c r="J24" s="248"/>
      <c r="K24" s="251"/>
      <c r="L24" s="252"/>
      <c r="M24" s="252"/>
      <c r="N24" s="186"/>
      <c r="O24" s="279"/>
      <c r="P24" s="280"/>
      <c r="Q24" s="280"/>
      <c r="R24" s="280"/>
      <c r="S24" s="281"/>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59">
        <f>IF($BE$3="４週",SUM(W24:AX24),IF($BE$3="暦月",SUM(W24:BA24),""))</f>
        <v>0</v>
      </c>
      <c r="BC24" s="260"/>
      <c r="BD24" s="261">
        <f>IF($BE$3="４週",BB24/4,IF($BE$3="暦月",(BB24/($BE$8/7)),""))</f>
        <v>0</v>
      </c>
      <c r="BE24" s="260"/>
      <c r="BF24" s="256"/>
      <c r="BG24" s="257"/>
      <c r="BH24" s="257"/>
      <c r="BI24" s="257"/>
      <c r="BJ24" s="258"/>
    </row>
    <row r="25" spans="2:62" ht="20.25" customHeight="1" x14ac:dyDescent="0.4">
      <c r="B25" s="303">
        <f>B23+1</f>
        <v>6</v>
      </c>
      <c r="C25" s="183"/>
      <c r="D25" s="184"/>
      <c r="E25" s="139"/>
      <c r="F25" s="140"/>
      <c r="G25" s="139"/>
      <c r="H25" s="140"/>
      <c r="I25" s="245"/>
      <c r="J25" s="246"/>
      <c r="K25" s="249"/>
      <c r="L25" s="250"/>
      <c r="M25" s="250"/>
      <c r="N25" s="184"/>
      <c r="O25" s="279"/>
      <c r="P25" s="280"/>
      <c r="Q25" s="280"/>
      <c r="R25" s="280"/>
      <c r="S25" s="281"/>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41"/>
      <c r="BC25" s="242"/>
      <c r="BD25" s="243"/>
      <c r="BE25" s="244"/>
      <c r="BF25" s="253"/>
      <c r="BG25" s="254"/>
      <c r="BH25" s="254"/>
      <c r="BI25" s="254"/>
      <c r="BJ25" s="255"/>
    </row>
    <row r="26" spans="2:62" ht="20.25" customHeight="1" x14ac:dyDescent="0.4">
      <c r="B26" s="304"/>
      <c r="C26" s="185"/>
      <c r="D26" s="186"/>
      <c r="E26" s="139"/>
      <c r="F26" s="140">
        <f>C25</f>
        <v>0</v>
      </c>
      <c r="G26" s="139"/>
      <c r="H26" s="140">
        <f>I25</f>
        <v>0</v>
      </c>
      <c r="I26" s="247"/>
      <c r="J26" s="248"/>
      <c r="K26" s="251"/>
      <c r="L26" s="252"/>
      <c r="M26" s="252"/>
      <c r="N26" s="186"/>
      <c r="O26" s="279"/>
      <c r="P26" s="280"/>
      <c r="Q26" s="280"/>
      <c r="R26" s="280"/>
      <c r="S26" s="281"/>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59">
        <f>IF($BE$3="４週",SUM(W26:AX26),IF($BE$3="暦月",SUM(W26:BA26),""))</f>
        <v>0</v>
      </c>
      <c r="BC26" s="260"/>
      <c r="BD26" s="261">
        <f>IF($BE$3="４週",BB26/4,IF($BE$3="暦月",(BB26/($BE$8/7)),""))</f>
        <v>0</v>
      </c>
      <c r="BE26" s="260"/>
      <c r="BF26" s="256"/>
      <c r="BG26" s="257"/>
      <c r="BH26" s="257"/>
      <c r="BI26" s="257"/>
      <c r="BJ26" s="258"/>
    </row>
    <row r="27" spans="2:62" ht="20.25" customHeight="1" x14ac:dyDescent="0.4">
      <c r="B27" s="303">
        <f>B25+1</f>
        <v>7</v>
      </c>
      <c r="C27" s="183"/>
      <c r="D27" s="184"/>
      <c r="E27" s="139"/>
      <c r="F27" s="140"/>
      <c r="G27" s="139"/>
      <c r="H27" s="140"/>
      <c r="I27" s="245"/>
      <c r="J27" s="246"/>
      <c r="K27" s="249"/>
      <c r="L27" s="250"/>
      <c r="M27" s="250"/>
      <c r="N27" s="184"/>
      <c r="O27" s="279"/>
      <c r="P27" s="280"/>
      <c r="Q27" s="280"/>
      <c r="R27" s="280"/>
      <c r="S27" s="281"/>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f>C27</f>
        <v>0</v>
      </c>
      <c r="G28" s="139"/>
      <c r="H28" s="140">
        <f>I27</f>
        <v>0</v>
      </c>
      <c r="I28" s="247"/>
      <c r="J28" s="248"/>
      <c r="K28" s="251"/>
      <c r="L28" s="252"/>
      <c r="M28" s="252"/>
      <c r="N28" s="186"/>
      <c r="O28" s="279"/>
      <c r="P28" s="280"/>
      <c r="Q28" s="280"/>
      <c r="R28" s="280"/>
      <c r="S28" s="281"/>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59">
        <f>IF($BE$3="４週",SUM(W28:AX28),IF($BE$3="暦月",SUM(W28:BA28),""))</f>
        <v>0</v>
      </c>
      <c r="BC28" s="260"/>
      <c r="BD28" s="261">
        <f>IF($BE$3="４週",BB28/4,IF($BE$3="暦月",(BB28/($BE$8/7)),""))</f>
        <v>0</v>
      </c>
      <c r="BE28" s="260"/>
      <c r="BF28" s="256"/>
      <c r="BG28" s="257"/>
      <c r="BH28" s="257"/>
      <c r="BI28" s="257"/>
      <c r="BJ28" s="258"/>
    </row>
    <row r="29" spans="2:62" ht="20.25" customHeight="1" x14ac:dyDescent="0.4">
      <c r="B29" s="303">
        <f>B27+1</f>
        <v>8</v>
      </c>
      <c r="C29" s="183"/>
      <c r="D29" s="184"/>
      <c r="E29" s="139"/>
      <c r="F29" s="140"/>
      <c r="G29" s="139"/>
      <c r="H29" s="140"/>
      <c r="I29" s="245"/>
      <c r="J29" s="246"/>
      <c r="K29" s="249"/>
      <c r="L29" s="250"/>
      <c r="M29" s="250"/>
      <c r="N29" s="184"/>
      <c r="O29" s="279"/>
      <c r="P29" s="280"/>
      <c r="Q29" s="280"/>
      <c r="R29" s="280"/>
      <c r="S29" s="281"/>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41"/>
      <c r="BC29" s="242"/>
      <c r="BD29" s="243"/>
      <c r="BE29" s="244"/>
      <c r="BF29" s="253"/>
      <c r="BG29" s="254"/>
      <c r="BH29" s="254"/>
      <c r="BI29" s="254"/>
      <c r="BJ29" s="255"/>
    </row>
    <row r="30" spans="2:62" ht="20.25" customHeight="1" x14ac:dyDescent="0.4">
      <c r="B30" s="304"/>
      <c r="C30" s="185"/>
      <c r="D30" s="186"/>
      <c r="E30" s="139"/>
      <c r="F30" s="140">
        <f>C29</f>
        <v>0</v>
      </c>
      <c r="G30" s="139"/>
      <c r="H30" s="140">
        <f>I29</f>
        <v>0</v>
      </c>
      <c r="I30" s="247"/>
      <c r="J30" s="248"/>
      <c r="K30" s="251"/>
      <c r="L30" s="252"/>
      <c r="M30" s="252"/>
      <c r="N30" s="186"/>
      <c r="O30" s="279"/>
      <c r="P30" s="280"/>
      <c r="Q30" s="280"/>
      <c r="R30" s="280"/>
      <c r="S30" s="281"/>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59">
        <f>IF($BE$3="４週",SUM(W30:AX30),IF($BE$3="暦月",SUM(W30:BA30),""))</f>
        <v>0</v>
      </c>
      <c r="BC30" s="260"/>
      <c r="BD30" s="261">
        <f>IF($BE$3="４週",BB30/4,IF($BE$3="暦月",(BB30/($BE$8/7)),""))</f>
        <v>0</v>
      </c>
      <c r="BE30" s="260"/>
      <c r="BF30" s="256"/>
      <c r="BG30" s="257"/>
      <c r="BH30" s="257"/>
      <c r="BI30" s="257"/>
      <c r="BJ30" s="258"/>
    </row>
    <row r="31" spans="2:62" ht="20.25" customHeight="1" x14ac:dyDescent="0.4">
      <c r="B31" s="303">
        <f>B29+1</f>
        <v>9</v>
      </c>
      <c r="C31" s="183"/>
      <c r="D31" s="184"/>
      <c r="E31" s="139"/>
      <c r="F31" s="140"/>
      <c r="G31" s="139"/>
      <c r="H31" s="140"/>
      <c r="I31" s="245"/>
      <c r="J31" s="246"/>
      <c r="K31" s="249"/>
      <c r="L31" s="250"/>
      <c r="M31" s="250"/>
      <c r="N31" s="184"/>
      <c r="O31" s="279"/>
      <c r="P31" s="280"/>
      <c r="Q31" s="280"/>
      <c r="R31" s="280"/>
      <c r="S31" s="281"/>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41"/>
      <c r="BC31" s="242"/>
      <c r="BD31" s="243"/>
      <c r="BE31" s="244"/>
      <c r="BF31" s="253"/>
      <c r="BG31" s="254"/>
      <c r="BH31" s="254"/>
      <c r="BI31" s="254"/>
      <c r="BJ31" s="255"/>
    </row>
    <row r="32" spans="2:62" ht="20.25" customHeight="1" x14ac:dyDescent="0.4">
      <c r="B32" s="304"/>
      <c r="C32" s="185"/>
      <c r="D32" s="186"/>
      <c r="E32" s="139"/>
      <c r="F32" s="140">
        <f>C31</f>
        <v>0</v>
      </c>
      <c r="G32" s="139"/>
      <c r="H32" s="140">
        <f>I31</f>
        <v>0</v>
      </c>
      <c r="I32" s="247"/>
      <c r="J32" s="248"/>
      <c r="K32" s="251"/>
      <c r="L32" s="252"/>
      <c r="M32" s="252"/>
      <c r="N32" s="186"/>
      <c r="O32" s="279"/>
      <c r="P32" s="280"/>
      <c r="Q32" s="280"/>
      <c r="R32" s="280"/>
      <c r="S32" s="281"/>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59">
        <f>IF($BE$3="４週",SUM(W32:AX32),IF($BE$3="暦月",SUM(W32:BA32),""))</f>
        <v>0</v>
      </c>
      <c r="BC32" s="260"/>
      <c r="BD32" s="261">
        <f>IF($BE$3="４週",BB32/4,IF($BE$3="暦月",(BB32/($BE$8/7)),""))</f>
        <v>0</v>
      </c>
      <c r="BE32" s="260"/>
      <c r="BF32" s="256"/>
      <c r="BG32" s="257"/>
      <c r="BH32" s="257"/>
      <c r="BI32" s="257"/>
      <c r="BJ32" s="258"/>
    </row>
    <row r="33" spans="2:62" ht="20.25" customHeight="1" x14ac:dyDescent="0.4">
      <c r="B33" s="303">
        <f>B31+1</f>
        <v>10</v>
      </c>
      <c r="C33" s="183"/>
      <c r="D33" s="184"/>
      <c r="E33" s="139"/>
      <c r="F33" s="140"/>
      <c r="G33" s="139"/>
      <c r="H33" s="140"/>
      <c r="I33" s="245"/>
      <c r="J33" s="246"/>
      <c r="K33" s="249"/>
      <c r="L33" s="250"/>
      <c r="M33" s="250"/>
      <c r="N33" s="184"/>
      <c r="O33" s="279"/>
      <c r="P33" s="280"/>
      <c r="Q33" s="280"/>
      <c r="R33" s="280"/>
      <c r="S33" s="281"/>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41"/>
      <c r="BC33" s="242"/>
      <c r="BD33" s="243"/>
      <c r="BE33" s="244"/>
      <c r="BF33" s="253"/>
      <c r="BG33" s="254"/>
      <c r="BH33" s="254"/>
      <c r="BI33" s="254"/>
      <c r="BJ33" s="255"/>
    </row>
    <row r="34" spans="2:62" ht="20.25" customHeight="1" x14ac:dyDescent="0.4">
      <c r="B34" s="304"/>
      <c r="C34" s="185"/>
      <c r="D34" s="186"/>
      <c r="E34" s="139"/>
      <c r="F34" s="140">
        <f>C33</f>
        <v>0</v>
      </c>
      <c r="G34" s="139"/>
      <c r="H34" s="140">
        <f>I33</f>
        <v>0</v>
      </c>
      <c r="I34" s="247"/>
      <c r="J34" s="248"/>
      <c r="K34" s="251"/>
      <c r="L34" s="252"/>
      <c r="M34" s="252"/>
      <c r="N34" s="186"/>
      <c r="O34" s="279"/>
      <c r="P34" s="280"/>
      <c r="Q34" s="280"/>
      <c r="R34" s="280"/>
      <c r="S34" s="281"/>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59">
        <f>IF($BE$3="４週",SUM(W34:AX34),IF($BE$3="暦月",SUM(W34:BA34),""))</f>
        <v>0</v>
      </c>
      <c r="BC34" s="260"/>
      <c r="BD34" s="261">
        <f>IF($BE$3="４週",BB34/4,IF($BE$3="暦月",(BB34/($BE$8/7)),""))</f>
        <v>0</v>
      </c>
      <c r="BE34" s="260"/>
      <c r="BF34" s="256"/>
      <c r="BG34" s="257"/>
      <c r="BH34" s="257"/>
      <c r="BI34" s="257"/>
      <c r="BJ34" s="258"/>
    </row>
    <row r="35" spans="2:62" ht="20.25" customHeight="1" x14ac:dyDescent="0.4">
      <c r="B35" s="303">
        <f>B33+1</f>
        <v>11</v>
      </c>
      <c r="C35" s="183"/>
      <c r="D35" s="184"/>
      <c r="E35" s="139"/>
      <c r="F35" s="140"/>
      <c r="G35" s="139"/>
      <c r="H35" s="140"/>
      <c r="I35" s="245"/>
      <c r="J35" s="246"/>
      <c r="K35" s="249"/>
      <c r="L35" s="250"/>
      <c r="M35" s="250"/>
      <c r="N35" s="184"/>
      <c r="O35" s="279"/>
      <c r="P35" s="280"/>
      <c r="Q35" s="280"/>
      <c r="R35" s="280"/>
      <c r="S35" s="281"/>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41"/>
      <c r="BC35" s="242"/>
      <c r="BD35" s="243"/>
      <c r="BE35" s="244"/>
      <c r="BF35" s="253"/>
      <c r="BG35" s="254"/>
      <c r="BH35" s="254"/>
      <c r="BI35" s="254"/>
      <c r="BJ35" s="255"/>
    </row>
    <row r="36" spans="2:62" ht="20.25" customHeight="1" x14ac:dyDescent="0.4">
      <c r="B36" s="304"/>
      <c r="C36" s="185"/>
      <c r="D36" s="186"/>
      <c r="E36" s="139"/>
      <c r="F36" s="140">
        <f>C35</f>
        <v>0</v>
      </c>
      <c r="G36" s="139"/>
      <c r="H36" s="140">
        <f>I35</f>
        <v>0</v>
      </c>
      <c r="I36" s="247"/>
      <c r="J36" s="248"/>
      <c r="K36" s="251"/>
      <c r="L36" s="252"/>
      <c r="M36" s="252"/>
      <c r="N36" s="186"/>
      <c r="O36" s="279"/>
      <c r="P36" s="280"/>
      <c r="Q36" s="280"/>
      <c r="R36" s="280"/>
      <c r="S36" s="281"/>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59">
        <f>IF($BE$3="４週",SUM(W36:AX36),IF($BE$3="暦月",SUM(W36:BA36),""))</f>
        <v>0</v>
      </c>
      <c r="BC36" s="260"/>
      <c r="BD36" s="261">
        <f>IF($BE$3="４週",BB36/4,IF($BE$3="暦月",(BB36/($BE$8/7)),""))</f>
        <v>0</v>
      </c>
      <c r="BE36" s="260"/>
      <c r="BF36" s="256"/>
      <c r="BG36" s="257"/>
      <c r="BH36" s="257"/>
      <c r="BI36" s="257"/>
      <c r="BJ36" s="258"/>
    </row>
    <row r="37" spans="2:62" ht="20.25" customHeight="1" x14ac:dyDescent="0.4">
      <c r="B37" s="303">
        <f>B35+1</f>
        <v>12</v>
      </c>
      <c r="C37" s="183"/>
      <c r="D37" s="184"/>
      <c r="E37" s="139"/>
      <c r="F37" s="140"/>
      <c r="G37" s="139"/>
      <c r="H37" s="140"/>
      <c r="I37" s="245"/>
      <c r="J37" s="246"/>
      <c r="K37" s="249"/>
      <c r="L37" s="250"/>
      <c r="M37" s="250"/>
      <c r="N37" s="184"/>
      <c r="O37" s="279"/>
      <c r="P37" s="280"/>
      <c r="Q37" s="280"/>
      <c r="R37" s="280"/>
      <c r="S37" s="281"/>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41"/>
      <c r="BC37" s="242"/>
      <c r="BD37" s="243"/>
      <c r="BE37" s="244"/>
      <c r="BF37" s="253"/>
      <c r="BG37" s="254"/>
      <c r="BH37" s="254"/>
      <c r="BI37" s="254"/>
      <c r="BJ37" s="255"/>
    </row>
    <row r="38" spans="2:62" ht="20.25" customHeight="1" x14ac:dyDescent="0.4">
      <c r="B38" s="304"/>
      <c r="C38" s="185"/>
      <c r="D38" s="186"/>
      <c r="E38" s="139"/>
      <c r="F38" s="140">
        <f>C37</f>
        <v>0</v>
      </c>
      <c r="G38" s="139"/>
      <c r="H38" s="140">
        <f>I37</f>
        <v>0</v>
      </c>
      <c r="I38" s="247"/>
      <c r="J38" s="248"/>
      <c r="K38" s="251"/>
      <c r="L38" s="252"/>
      <c r="M38" s="252"/>
      <c r="N38" s="186"/>
      <c r="O38" s="279"/>
      <c r="P38" s="280"/>
      <c r="Q38" s="280"/>
      <c r="R38" s="280"/>
      <c r="S38" s="281"/>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59">
        <f>IF($BE$3="４週",SUM(W38:AX38),IF($BE$3="暦月",SUM(W38:BA38),""))</f>
        <v>0</v>
      </c>
      <c r="BC38" s="260"/>
      <c r="BD38" s="261">
        <f>IF($BE$3="４週",BB38/4,IF($BE$3="暦月",(BB38/($BE$8/7)),""))</f>
        <v>0</v>
      </c>
      <c r="BE38" s="260"/>
      <c r="BF38" s="256"/>
      <c r="BG38" s="257"/>
      <c r="BH38" s="257"/>
      <c r="BI38" s="257"/>
      <c r="BJ38" s="258"/>
    </row>
    <row r="39" spans="2:62" ht="20.25" customHeight="1" x14ac:dyDescent="0.4">
      <c r="B39" s="303">
        <f>B37+1</f>
        <v>13</v>
      </c>
      <c r="C39" s="183"/>
      <c r="D39" s="184"/>
      <c r="E39" s="139"/>
      <c r="F39" s="140"/>
      <c r="G39" s="139"/>
      <c r="H39" s="140"/>
      <c r="I39" s="245"/>
      <c r="J39" s="246"/>
      <c r="K39" s="249"/>
      <c r="L39" s="250"/>
      <c r="M39" s="250"/>
      <c r="N39" s="184"/>
      <c r="O39" s="279"/>
      <c r="P39" s="280"/>
      <c r="Q39" s="280"/>
      <c r="R39" s="280"/>
      <c r="S39" s="281"/>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41"/>
      <c r="BC39" s="242"/>
      <c r="BD39" s="243"/>
      <c r="BE39" s="244"/>
      <c r="BF39" s="253"/>
      <c r="BG39" s="254"/>
      <c r="BH39" s="254"/>
      <c r="BI39" s="254"/>
      <c r="BJ39" s="255"/>
    </row>
    <row r="40" spans="2:62" ht="20.25" customHeight="1" x14ac:dyDescent="0.4">
      <c r="B40" s="304"/>
      <c r="C40" s="185"/>
      <c r="D40" s="186"/>
      <c r="E40" s="139"/>
      <c r="F40" s="140">
        <f>C39</f>
        <v>0</v>
      </c>
      <c r="G40" s="139"/>
      <c r="H40" s="140">
        <f>I39</f>
        <v>0</v>
      </c>
      <c r="I40" s="247"/>
      <c r="J40" s="248"/>
      <c r="K40" s="251"/>
      <c r="L40" s="252"/>
      <c r="M40" s="252"/>
      <c r="N40" s="186"/>
      <c r="O40" s="279"/>
      <c r="P40" s="280"/>
      <c r="Q40" s="280"/>
      <c r="R40" s="280"/>
      <c r="S40" s="281"/>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59">
        <f>IF($BE$3="４週",SUM(W40:AX40),IF($BE$3="暦月",SUM(W40:BA40),""))</f>
        <v>0</v>
      </c>
      <c r="BC40" s="260"/>
      <c r="BD40" s="261">
        <f>IF($BE$3="４週",BB40/4,IF($BE$3="暦月",(BB40/($BE$8/7)),""))</f>
        <v>0</v>
      </c>
      <c r="BE40" s="260"/>
      <c r="BF40" s="256"/>
      <c r="BG40" s="257"/>
      <c r="BH40" s="257"/>
      <c r="BI40" s="257"/>
      <c r="BJ40" s="258"/>
    </row>
    <row r="41" spans="2:62" ht="20.25" customHeight="1" x14ac:dyDescent="0.4">
      <c r="B41" s="303">
        <f>B39+1</f>
        <v>14</v>
      </c>
      <c r="C41" s="183"/>
      <c r="D41" s="184"/>
      <c r="E41" s="139"/>
      <c r="F41" s="140"/>
      <c r="G41" s="139"/>
      <c r="H41" s="140"/>
      <c r="I41" s="245"/>
      <c r="J41" s="246"/>
      <c r="K41" s="249"/>
      <c r="L41" s="250"/>
      <c r="M41" s="250"/>
      <c r="N41" s="184"/>
      <c r="O41" s="279"/>
      <c r="P41" s="280"/>
      <c r="Q41" s="280"/>
      <c r="R41" s="280"/>
      <c r="S41" s="281"/>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41"/>
      <c r="BC41" s="242"/>
      <c r="BD41" s="243"/>
      <c r="BE41" s="244"/>
      <c r="BF41" s="253"/>
      <c r="BG41" s="254"/>
      <c r="BH41" s="254"/>
      <c r="BI41" s="254"/>
      <c r="BJ41" s="255"/>
    </row>
    <row r="42" spans="2:62" ht="20.25" customHeight="1" x14ac:dyDescent="0.4">
      <c r="B42" s="304"/>
      <c r="C42" s="185"/>
      <c r="D42" s="186"/>
      <c r="E42" s="139"/>
      <c r="F42" s="140">
        <f>C41</f>
        <v>0</v>
      </c>
      <c r="G42" s="139"/>
      <c r="H42" s="140">
        <f>I41</f>
        <v>0</v>
      </c>
      <c r="I42" s="247"/>
      <c r="J42" s="248"/>
      <c r="K42" s="251"/>
      <c r="L42" s="252"/>
      <c r="M42" s="252"/>
      <c r="N42" s="186"/>
      <c r="O42" s="279"/>
      <c r="P42" s="280"/>
      <c r="Q42" s="280"/>
      <c r="R42" s="280"/>
      <c r="S42" s="281"/>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59">
        <f>IF($BE$3="４週",SUM(W42:AX42),IF($BE$3="暦月",SUM(W42:BA42),""))</f>
        <v>0</v>
      </c>
      <c r="BC42" s="260"/>
      <c r="BD42" s="261">
        <f>IF($BE$3="４週",BB42/4,IF($BE$3="暦月",(BB42/($BE$8/7)),""))</f>
        <v>0</v>
      </c>
      <c r="BE42" s="260"/>
      <c r="BF42" s="256"/>
      <c r="BG42" s="257"/>
      <c r="BH42" s="257"/>
      <c r="BI42" s="257"/>
      <c r="BJ42" s="258"/>
    </row>
    <row r="43" spans="2:62" ht="20.25" customHeight="1" x14ac:dyDescent="0.4">
      <c r="B43" s="303">
        <f>B41+1</f>
        <v>15</v>
      </c>
      <c r="C43" s="183"/>
      <c r="D43" s="184"/>
      <c r="E43" s="139"/>
      <c r="F43" s="140"/>
      <c r="G43" s="139"/>
      <c r="H43" s="140"/>
      <c r="I43" s="245"/>
      <c r="J43" s="246"/>
      <c r="K43" s="249"/>
      <c r="L43" s="250"/>
      <c r="M43" s="250"/>
      <c r="N43" s="184"/>
      <c r="O43" s="279"/>
      <c r="P43" s="280"/>
      <c r="Q43" s="280"/>
      <c r="R43" s="280"/>
      <c r="S43" s="281"/>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41"/>
      <c r="BC43" s="242"/>
      <c r="BD43" s="243"/>
      <c r="BE43" s="244"/>
      <c r="BF43" s="253"/>
      <c r="BG43" s="254"/>
      <c r="BH43" s="254"/>
      <c r="BI43" s="254"/>
      <c r="BJ43" s="255"/>
    </row>
    <row r="44" spans="2:62" ht="20.25" customHeight="1" x14ac:dyDescent="0.4">
      <c r="B44" s="304"/>
      <c r="C44" s="185"/>
      <c r="D44" s="186"/>
      <c r="E44" s="139"/>
      <c r="F44" s="140">
        <f>C43</f>
        <v>0</v>
      </c>
      <c r="G44" s="139"/>
      <c r="H44" s="140">
        <f>I43</f>
        <v>0</v>
      </c>
      <c r="I44" s="247"/>
      <c r="J44" s="248"/>
      <c r="K44" s="251"/>
      <c r="L44" s="252"/>
      <c r="M44" s="252"/>
      <c r="N44" s="186"/>
      <c r="O44" s="279"/>
      <c r="P44" s="280"/>
      <c r="Q44" s="280"/>
      <c r="R44" s="280"/>
      <c r="S44" s="281"/>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59">
        <f>IF($BE$3="４週",SUM(W44:AX44),IF($BE$3="暦月",SUM(W44:BA44),""))</f>
        <v>0</v>
      </c>
      <c r="BC44" s="260"/>
      <c r="BD44" s="261">
        <f>IF($BE$3="４週",BB44/4,IF($BE$3="暦月",(BB44/($BE$8/7)),""))</f>
        <v>0</v>
      </c>
      <c r="BE44" s="260"/>
      <c r="BF44" s="256"/>
      <c r="BG44" s="257"/>
      <c r="BH44" s="257"/>
      <c r="BI44" s="257"/>
      <c r="BJ44" s="258"/>
    </row>
    <row r="45" spans="2:62" ht="20.25" customHeight="1" x14ac:dyDescent="0.4">
      <c r="B45" s="303">
        <f>B43+1</f>
        <v>16</v>
      </c>
      <c r="C45" s="183"/>
      <c r="D45" s="184"/>
      <c r="E45" s="139"/>
      <c r="F45" s="140"/>
      <c r="G45" s="139"/>
      <c r="H45" s="140"/>
      <c r="I45" s="245"/>
      <c r="J45" s="246"/>
      <c r="K45" s="249"/>
      <c r="L45" s="250"/>
      <c r="M45" s="250"/>
      <c r="N45" s="184"/>
      <c r="O45" s="279"/>
      <c r="P45" s="280"/>
      <c r="Q45" s="280"/>
      <c r="R45" s="280"/>
      <c r="S45" s="281"/>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41"/>
      <c r="BC45" s="242"/>
      <c r="BD45" s="243"/>
      <c r="BE45" s="244"/>
      <c r="BF45" s="253"/>
      <c r="BG45" s="254"/>
      <c r="BH45" s="254"/>
      <c r="BI45" s="254"/>
      <c r="BJ45" s="255"/>
    </row>
    <row r="46" spans="2:62" ht="20.25" customHeight="1" x14ac:dyDescent="0.4">
      <c r="B46" s="304"/>
      <c r="C46" s="185"/>
      <c r="D46" s="186"/>
      <c r="E46" s="139"/>
      <c r="F46" s="140">
        <f>C45</f>
        <v>0</v>
      </c>
      <c r="G46" s="139"/>
      <c r="H46" s="140">
        <f>I45</f>
        <v>0</v>
      </c>
      <c r="I46" s="247"/>
      <c r="J46" s="248"/>
      <c r="K46" s="251"/>
      <c r="L46" s="252"/>
      <c r="M46" s="252"/>
      <c r="N46" s="186"/>
      <c r="O46" s="279"/>
      <c r="P46" s="280"/>
      <c r="Q46" s="280"/>
      <c r="R46" s="280"/>
      <c r="S46" s="281"/>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59">
        <f>IF($BE$3="４週",SUM(W46:AX46),IF($BE$3="暦月",SUM(W46:BA46),""))</f>
        <v>0</v>
      </c>
      <c r="BC46" s="260"/>
      <c r="BD46" s="261">
        <f>IF($BE$3="４週",BB46/4,IF($BE$3="暦月",(BB46/($BE$8/7)),""))</f>
        <v>0</v>
      </c>
      <c r="BE46" s="260"/>
      <c r="BF46" s="256"/>
      <c r="BG46" s="257"/>
      <c r="BH46" s="257"/>
      <c r="BI46" s="257"/>
      <c r="BJ46" s="258"/>
    </row>
    <row r="47" spans="2:62" ht="20.25" customHeight="1" x14ac:dyDescent="0.4">
      <c r="B47" s="303">
        <f>B45+1</f>
        <v>17</v>
      </c>
      <c r="C47" s="183"/>
      <c r="D47" s="184"/>
      <c r="E47" s="139"/>
      <c r="F47" s="140"/>
      <c r="G47" s="139"/>
      <c r="H47" s="140"/>
      <c r="I47" s="245"/>
      <c r="J47" s="246"/>
      <c r="K47" s="249"/>
      <c r="L47" s="250"/>
      <c r="M47" s="250"/>
      <c r="N47" s="184"/>
      <c r="O47" s="279"/>
      <c r="P47" s="280"/>
      <c r="Q47" s="280"/>
      <c r="R47" s="280"/>
      <c r="S47" s="281"/>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41"/>
      <c r="BC47" s="242"/>
      <c r="BD47" s="243"/>
      <c r="BE47" s="244"/>
      <c r="BF47" s="253"/>
      <c r="BG47" s="254"/>
      <c r="BH47" s="254"/>
      <c r="BI47" s="254"/>
      <c r="BJ47" s="255"/>
    </row>
    <row r="48" spans="2:62" ht="20.25" customHeight="1" x14ac:dyDescent="0.4">
      <c r="B48" s="304"/>
      <c r="C48" s="185"/>
      <c r="D48" s="186"/>
      <c r="E48" s="139"/>
      <c r="F48" s="140">
        <f>C47</f>
        <v>0</v>
      </c>
      <c r="G48" s="139"/>
      <c r="H48" s="140">
        <f>I47</f>
        <v>0</v>
      </c>
      <c r="I48" s="247"/>
      <c r="J48" s="248"/>
      <c r="K48" s="251"/>
      <c r="L48" s="252"/>
      <c r="M48" s="252"/>
      <c r="N48" s="186"/>
      <c r="O48" s="279"/>
      <c r="P48" s="280"/>
      <c r="Q48" s="280"/>
      <c r="R48" s="280"/>
      <c r="S48" s="281"/>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59">
        <f>IF($BE$3="４週",SUM(W48:AX48),IF($BE$3="暦月",SUM(W48:BA48),""))</f>
        <v>0</v>
      </c>
      <c r="BC48" s="260"/>
      <c r="BD48" s="261">
        <f>IF($BE$3="４週",BB48/4,IF($BE$3="暦月",(BB48/($BE$8/7)),""))</f>
        <v>0</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39"/>
      <c r="F73" s="140"/>
      <c r="G73" s="139"/>
      <c r="H73" s="140"/>
      <c r="I73" s="245"/>
      <c r="J73" s="246"/>
      <c r="K73" s="249"/>
      <c r="L73" s="250"/>
      <c r="M73" s="250"/>
      <c r="N73" s="184"/>
      <c r="O73" s="279"/>
      <c r="P73" s="280"/>
      <c r="Q73" s="280"/>
      <c r="R73" s="280"/>
      <c r="S73" s="281"/>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x14ac:dyDescent="0.4">
      <c r="B74" s="304"/>
      <c r="C74" s="297"/>
      <c r="D74" s="298"/>
      <c r="E74" s="181"/>
      <c r="F74" s="182">
        <f>C73</f>
        <v>0</v>
      </c>
      <c r="G74" s="181"/>
      <c r="H74" s="182">
        <f>I73</f>
        <v>0</v>
      </c>
      <c r="I74" s="299"/>
      <c r="J74" s="300"/>
      <c r="K74" s="301"/>
      <c r="L74" s="302"/>
      <c r="M74" s="302"/>
      <c r="N74" s="298"/>
      <c r="O74" s="279"/>
      <c r="P74" s="280"/>
      <c r="Q74" s="280"/>
      <c r="R74" s="280"/>
      <c r="S74" s="281"/>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48"/>
      <c r="C75" s="67"/>
      <c r="D75" s="67"/>
      <c r="E75" s="67"/>
      <c r="F75" s="67"/>
      <c r="G75" s="67"/>
      <c r="H75" s="67"/>
      <c r="I75" s="155"/>
      <c r="J75" s="155"/>
      <c r="K75" s="67"/>
      <c r="L75" s="67"/>
      <c r="M75" s="67"/>
      <c r="N75" s="67"/>
      <c r="O75" s="156"/>
      <c r="P75" s="156"/>
      <c r="Q75" s="156"/>
      <c r="R75" s="68"/>
      <c r="S75" s="68"/>
      <c r="T75" s="68"/>
      <c r="U75" s="69"/>
      <c r="V75" s="70"/>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2"/>
      <c r="BE75" s="72"/>
      <c r="BF75" s="156"/>
      <c r="BG75" s="156"/>
      <c r="BH75" s="156"/>
      <c r="BI75" s="156"/>
      <c r="BJ75" s="156"/>
    </row>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5" spans="1:59" x14ac:dyDescent="0.4">
      <c r="AQ115" s="13"/>
      <c r="AR115" s="13"/>
      <c r="AS115" s="13"/>
      <c r="AT115" s="13"/>
      <c r="AU115" s="13"/>
      <c r="AV115" s="13"/>
      <c r="AW115" s="13"/>
      <c r="AX115" s="13"/>
      <c r="AY115" s="13"/>
      <c r="AZ115" s="10"/>
      <c r="BA115" s="10"/>
      <c r="BB115" s="10"/>
      <c r="BC115" s="10"/>
      <c r="BD115" s="10"/>
      <c r="BE115" s="10"/>
    </row>
    <row r="116" spans="1:59" x14ac:dyDescent="0.4">
      <c r="AQ116" s="13"/>
      <c r="AR116" s="13"/>
      <c r="AS116" s="13"/>
      <c r="AT116" s="13"/>
      <c r="AU116" s="13"/>
      <c r="AV116" s="13"/>
      <c r="AW116" s="13"/>
      <c r="AX116" s="13"/>
      <c r="AY116" s="13"/>
      <c r="AZ116" s="10"/>
      <c r="BA116" s="10"/>
      <c r="BB116" s="10"/>
      <c r="BC116" s="10"/>
      <c r="BD116" s="10"/>
      <c r="BE116"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F73:BJ74"/>
    <mergeCell ref="BB74:BC74"/>
    <mergeCell ref="BD74:BE74"/>
    <mergeCell ref="C73:D74"/>
    <mergeCell ref="I73:J74"/>
    <mergeCell ref="K73:N74"/>
    <mergeCell ref="O73:S74"/>
    <mergeCell ref="O71:S72"/>
    <mergeCell ref="BB71:BC71"/>
    <mergeCell ref="BD71:BE71"/>
    <mergeCell ref="BF71:BJ72"/>
    <mergeCell ref="BB72:BC72"/>
    <mergeCell ref="BD72:BE72"/>
    <mergeCell ref="B71:B72"/>
    <mergeCell ref="C71:D72"/>
    <mergeCell ref="I71:J72"/>
    <mergeCell ref="K71:N72"/>
    <mergeCell ref="B73:B74"/>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BB16:BE16">
    <cfRule type="expression" dxfId="118" priority="235">
      <formula>INDIRECT(ADDRESS(ROW(),COLUMN()))=TRUNC(INDIRECT(ADDRESS(ROW(),COLUMN())))</formula>
    </cfRule>
  </conditionalFormatting>
  <conditionalFormatting sqref="BB18:BE18">
    <cfRule type="expression" dxfId="117" priority="234">
      <formula>INDIRECT(ADDRESS(ROW(),COLUMN()))=TRUNC(INDIRECT(ADDRESS(ROW(),COLUMN())))</formula>
    </cfRule>
  </conditionalFormatting>
  <conditionalFormatting sqref="BB20:BE20">
    <cfRule type="expression" dxfId="116" priority="233">
      <formula>INDIRECT(ADDRESS(ROW(),COLUMN()))=TRUNC(INDIRECT(ADDRESS(ROW(),COLUMN())))</formula>
    </cfRule>
  </conditionalFormatting>
  <conditionalFormatting sqref="BB22:BE22">
    <cfRule type="expression" dxfId="115" priority="232">
      <formula>INDIRECT(ADDRESS(ROW(),COLUMN()))=TRUNC(INDIRECT(ADDRESS(ROW(),COLUMN())))</formula>
    </cfRule>
  </conditionalFormatting>
  <conditionalFormatting sqref="BB24:BE24">
    <cfRule type="expression" dxfId="114" priority="231">
      <formula>INDIRECT(ADDRESS(ROW(),COLUMN()))=TRUNC(INDIRECT(ADDRESS(ROW(),COLUMN())))</formula>
    </cfRule>
  </conditionalFormatting>
  <conditionalFormatting sqref="BB26:BE26">
    <cfRule type="expression" dxfId="113" priority="230">
      <formula>INDIRECT(ADDRESS(ROW(),COLUMN()))=TRUNC(INDIRECT(ADDRESS(ROW(),COLUMN())))</formula>
    </cfRule>
  </conditionalFormatting>
  <conditionalFormatting sqref="BB28:BE28">
    <cfRule type="expression" dxfId="112" priority="229">
      <formula>INDIRECT(ADDRESS(ROW(),COLUMN()))=TRUNC(INDIRECT(ADDRESS(ROW(),COLUMN())))</formula>
    </cfRule>
  </conditionalFormatting>
  <conditionalFormatting sqref="BB30:BE30">
    <cfRule type="expression" dxfId="111" priority="228">
      <formula>INDIRECT(ADDRESS(ROW(),COLUMN()))=TRUNC(INDIRECT(ADDRESS(ROW(),COLUMN())))</formula>
    </cfRule>
  </conditionalFormatting>
  <conditionalFormatting sqref="BB32:BE32">
    <cfRule type="expression" dxfId="110" priority="227">
      <formula>INDIRECT(ADDRESS(ROW(),COLUMN()))=TRUNC(INDIRECT(ADDRESS(ROW(),COLUMN())))</formula>
    </cfRule>
  </conditionalFormatting>
  <conditionalFormatting sqref="BB34:BE34">
    <cfRule type="expression" dxfId="109" priority="226">
      <formula>INDIRECT(ADDRESS(ROW(),COLUMN()))=TRUNC(INDIRECT(ADDRESS(ROW(),COLUMN())))</formula>
    </cfRule>
  </conditionalFormatting>
  <conditionalFormatting sqref="BB36:BE36">
    <cfRule type="expression" dxfId="108" priority="225">
      <formula>INDIRECT(ADDRESS(ROW(),COLUMN()))=TRUNC(INDIRECT(ADDRESS(ROW(),COLUMN())))</formula>
    </cfRule>
  </conditionalFormatting>
  <conditionalFormatting sqref="BB38:BE38">
    <cfRule type="expression" dxfId="107" priority="224">
      <formula>INDIRECT(ADDRESS(ROW(),COLUMN()))=TRUNC(INDIRECT(ADDRESS(ROW(),COLUMN())))</formula>
    </cfRule>
  </conditionalFormatting>
  <conditionalFormatting sqref="BB40:BE40">
    <cfRule type="expression" dxfId="106" priority="223">
      <formula>INDIRECT(ADDRESS(ROW(),COLUMN()))=TRUNC(INDIRECT(ADDRESS(ROW(),COLUMN())))</formula>
    </cfRule>
  </conditionalFormatting>
  <conditionalFormatting sqref="BB42:BE42">
    <cfRule type="expression" dxfId="105" priority="222">
      <formula>INDIRECT(ADDRESS(ROW(),COLUMN()))=TRUNC(INDIRECT(ADDRESS(ROW(),COLUMN())))</formula>
    </cfRule>
  </conditionalFormatting>
  <conditionalFormatting sqref="BB44:BE44">
    <cfRule type="expression" dxfId="104" priority="221">
      <formula>INDIRECT(ADDRESS(ROW(),COLUMN()))=TRUNC(INDIRECT(ADDRESS(ROW(),COLUMN())))</formula>
    </cfRule>
  </conditionalFormatting>
  <conditionalFormatting sqref="BB46:BE46">
    <cfRule type="expression" dxfId="103" priority="220">
      <formula>INDIRECT(ADDRESS(ROW(),COLUMN()))=TRUNC(INDIRECT(ADDRESS(ROW(),COLUMN())))</formula>
    </cfRule>
  </conditionalFormatting>
  <conditionalFormatting sqref="BB48:BE48">
    <cfRule type="expression" dxfId="102" priority="219">
      <formula>INDIRECT(ADDRESS(ROW(),COLUMN()))=TRUNC(INDIRECT(ADDRESS(ROW(),COLUMN())))</formula>
    </cfRule>
  </conditionalFormatting>
  <conditionalFormatting sqref="BB50:BE50">
    <cfRule type="expression" dxfId="101" priority="218">
      <formula>INDIRECT(ADDRESS(ROW(),COLUMN()))=TRUNC(INDIRECT(ADDRESS(ROW(),COLUMN())))</formula>
    </cfRule>
  </conditionalFormatting>
  <conditionalFormatting sqref="BB52:BE52">
    <cfRule type="expression" dxfId="100" priority="217">
      <formula>INDIRECT(ADDRESS(ROW(),COLUMN()))=TRUNC(INDIRECT(ADDRESS(ROW(),COLUMN())))</formula>
    </cfRule>
  </conditionalFormatting>
  <conditionalFormatting sqref="BB54:BE54">
    <cfRule type="expression" dxfId="99" priority="216">
      <formula>INDIRECT(ADDRESS(ROW(),COLUMN()))=TRUNC(INDIRECT(ADDRESS(ROW(),COLUMN())))</formula>
    </cfRule>
  </conditionalFormatting>
  <conditionalFormatting sqref="BB56:BE56">
    <cfRule type="expression" dxfId="98" priority="215">
      <formula>INDIRECT(ADDRESS(ROW(),COLUMN()))=TRUNC(INDIRECT(ADDRESS(ROW(),COLUMN())))</formula>
    </cfRule>
  </conditionalFormatting>
  <conditionalFormatting sqref="BB58:BE58">
    <cfRule type="expression" dxfId="97" priority="214">
      <formula>INDIRECT(ADDRESS(ROW(),COLUMN()))=TRUNC(INDIRECT(ADDRESS(ROW(),COLUMN())))</formula>
    </cfRule>
  </conditionalFormatting>
  <conditionalFormatting sqref="BB60:BE60">
    <cfRule type="expression" dxfId="96" priority="213">
      <formula>INDIRECT(ADDRESS(ROW(),COLUMN()))=TRUNC(INDIRECT(ADDRESS(ROW(),COLUMN())))</formula>
    </cfRule>
  </conditionalFormatting>
  <conditionalFormatting sqref="BB62:BE62">
    <cfRule type="expression" dxfId="95" priority="212">
      <formula>INDIRECT(ADDRESS(ROW(),COLUMN()))=TRUNC(INDIRECT(ADDRESS(ROW(),COLUMN())))</formula>
    </cfRule>
  </conditionalFormatting>
  <conditionalFormatting sqref="BB64:BE64">
    <cfRule type="expression" dxfId="94" priority="211">
      <formula>INDIRECT(ADDRESS(ROW(),COLUMN()))=TRUNC(INDIRECT(ADDRESS(ROW(),COLUMN())))</formula>
    </cfRule>
  </conditionalFormatting>
  <conditionalFormatting sqref="BB66:BE66">
    <cfRule type="expression" dxfId="93" priority="210">
      <formula>INDIRECT(ADDRESS(ROW(),COLUMN()))=TRUNC(INDIRECT(ADDRESS(ROW(),COLUMN())))</formula>
    </cfRule>
  </conditionalFormatting>
  <conditionalFormatting sqref="BB68:BE68">
    <cfRule type="expression" dxfId="92" priority="209">
      <formula>INDIRECT(ADDRESS(ROW(),COLUMN()))=TRUNC(INDIRECT(ADDRESS(ROW(),COLUMN())))</formula>
    </cfRule>
  </conditionalFormatting>
  <conditionalFormatting sqref="BB70:BE70">
    <cfRule type="expression" dxfId="91" priority="208">
      <formula>INDIRECT(ADDRESS(ROW(),COLUMN()))=TRUNC(INDIRECT(ADDRESS(ROW(),COLUMN())))</formula>
    </cfRule>
  </conditionalFormatting>
  <conditionalFormatting sqref="BB72:BE72">
    <cfRule type="expression" dxfId="90" priority="207">
      <formula>INDIRECT(ADDRESS(ROW(),COLUMN()))=TRUNC(INDIRECT(ADDRESS(ROW(),COLUMN())))</formula>
    </cfRule>
  </conditionalFormatting>
  <conditionalFormatting sqref="W16:BA16">
    <cfRule type="expression" dxfId="89" priority="171">
      <formula>INDIRECT(ADDRESS(ROW(),COLUMN()))=TRUNC(INDIRECT(ADDRESS(ROW(),COLUMN())))</formula>
    </cfRule>
  </conditionalFormatting>
  <conditionalFormatting sqref="W18:BA18">
    <cfRule type="expression" dxfId="88" priority="200">
      <formula>INDIRECT(ADDRESS(ROW(),COLUMN()))=TRUNC(INDIRECT(ADDRESS(ROW(),COLUMN())))</formula>
    </cfRule>
  </conditionalFormatting>
  <conditionalFormatting sqref="W20:BA20">
    <cfRule type="expression" dxfId="87" priority="170">
      <formula>INDIRECT(ADDRESS(ROW(),COLUMN()))=TRUNC(INDIRECT(ADDRESS(ROW(),COLUMN())))</formula>
    </cfRule>
  </conditionalFormatting>
  <conditionalFormatting sqref="W22:BA22">
    <cfRule type="expression" dxfId="86" priority="169">
      <formula>INDIRECT(ADDRESS(ROW(),COLUMN()))=TRUNC(INDIRECT(ADDRESS(ROW(),COLUMN())))</formula>
    </cfRule>
  </conditionalFormatting>
  <conditionalFormatting sqref="W24:BA24">
    <cfRule type="expression" dxfId="85" priority="168">
      <formula>INDIRECT(ADDRESS(ROW(),COLUMN()))=TRUNC(INDIRECT(ADDRESS(ROW(),COLUMN())))</formula>
    </cfRule>
  </conditionalFormatting>
  <conditionalFormatting sqref="W26:BA26">
    <cfRule type="expression" dxfId="84" priority="167">
      <formula>INDIRECT(ADDRESS(ROW(),COLUMN()))=TRUNC(INDIRECT(ADDRESS(ROW(),COLUMN())))</formula>
    </cfRule>
  </conditionalFormatting>
  <conditionalFormatting sqref="W28:BA28">
    <cfRule type="expression" dxfId="83" priority="166">
      <formula>INDIRECT(ADDRESS(ROW(),COLUMN()))=TRUNC(INDIRECT(ADDRESS(ROW(),COLUMN())))</formula>
    </cfRule>
  </conditionalFormatting>
  <conditionalFormatting sqref="W30:BA30">
    <cfRule type="expression" dxfId="82" priority="165">
      <formula>INDIRECT(ADDRESS(ROW(),COLUMN()))=TRUNC(INDIRECT(ADDRESS(ROW(),COLUMN())))</formula>
    </cfRule>
  </conditionalFormatting>
  <conditionalFormatting sqref="W32:BA32">
    <cfRule type="expression" dxfId="81" priority="164">
      <formula>INDIRECT(ADDRESS(ROW(),COLUMN()))=TRUNC(INDIRECT(ADDRESS(ROW(),COLUMN())))</formula>
    </cfRule>
  </conditionalFormatting>
  <conditionalFormatting sqref="W34:BA34">
    <cfRule type="expression" dxfId="80" priority="163">
      <formula>INDIRECT(ADDRESS(ROW(),COLUMN()))=TRUNC(INDIRECT(ADDRESS(ROW(),COLUMN())))</formula>
    </cfRule>
  </conditionalFormatting>
  <conditionalFormatting sqref="W36:BA36">
    <cfRule type="expression" dxfId="79" priority="162">
      <formula>INDIRECT(ADDRESS(ROW(),COLUMN()))=TRUNC(INDIRECT(ADDRESS(ROW(),COLUMN())))</formula>
    </cfRule>
  </conditionalFormatting>
  <conditionalFormatting sqref="W38:BA38">
    <cfRule type="expression" dxfId="78" priority="161">
      <formula>INDIRECT(ADDRESS(ROW(),COLUMN()))=TRUNC(INDIRECT(ADDRESS(ROW(),COLUMN())))</formula>
    </cfRule>
  </conditionalFormatting>
  <conditionalFormatting sqref="W40:BA40">
    <cfRule type="expression" dxfId="77" priority="160">
      <formula>INDIRECT(ADDRESS(ROW(),COLUMN()))=TRUNC(INDIRECT(ADDRESS(ROW(),COLUMN())))</formula>
    </cfRule>
  </conditionalFormatting>
  <conditionalFormatting sqref="W42:BA42">
    <cfRule type="expression" dxfId="76" priority="159">
      <formula>INDIRECT(ADDRESS(ROW(),COLUMN()))=TRUNC(INDIRECT(ADDRESS(ROW(),COLUMN())))</formula>
    </cfRule>
  </conditionalFormatting>
  <conditionalFormatting sqref="W44:BA44">
    <cfRule type="expression" dxfId="75" priority="158">
      <formula>INDIRECT(ADDRESS(ROW(),COLUMN()))=TRUNC(INDIRECT(ADDRESS(ROW(),COLUMN())))</formula>
    </cfRule>
  </conditionalFormatting>
  <conditionalFormatting sqref="W46:BA46">
    <cfRule type="expression" dxfId="74" priority="157">
      <formula>INDIRECT(ADDRESS(ROW(),COLUMN()))=TRUNC(INDIRECT(ADDRESS(ROW(),COLUMN())))</formula>
    </cfRule>
  </conditionalFormatting>
  <conditionalFormatting sqref="W48:BA48">
    <cfRule type="expression" dxfId="73" priority="156">
      <formula>INDIRECT(ADDRESS(ROW(),COLUMN()))=TRUNC(INDIRECT(ADDRESS(ROW(),COLUMN())))</formula>
    </cfRule>
  </conditionalFormatting>
  <conditionalFormatting sqref="W50:BA50">
    <cfRule type="expression" dxfId="72" priority="155">
      <formula>INDIRECT(ADDRESS(ROW(),COLUMN()))=TRUNC(INDIRECT(ADDRESS(ROW(),COLUMN())))</formula>
    </cfRule>
  </conditionalFormatting>
  <conditionalFormatting sqref="W52:BA52">
    <cfRule type="expression" dxfId="71" priority="154">
      <formula>INDIRECT(ADDRESS(ROW(),COLUMN()))=TRUNC(INDIRECT(ADDRESS(ROW(),COLUMN())))</formula>
    </cfRule>
  </conditionalFormatting>
  <conditionalFormatting sqref="W54:BA54">
    <cfRule type="expression" dxfId="70" priority="153">
      <formula>INDIRECT(ADDRESS(ROW(),COLUMN()))=TRUNC(INDIRECT(ADDRESS(ROW(),COLUMN())))</formula>
    </cfRule>
  </conditionalFormatting>
  <conditionalFormatting sqref="W56:BA56">
    <cfRule type="expression" dxfId="69" priority="152">
      <formula>INDIRECT(ADDRESS(ROW(),COLUMN()))=TRUNC(INDIRECT(ADDRESS(ROW(),COLUMN())))</formula>
    </cfRule>
  </conditionalFormatting>
  <conditionalFormatting sqref="W58:BA58">
    <cfRule type="expression" dxfId="68" priority="151">
      <formula>INDIRECT(ADDRESS(ROW(),COLUMN()))=TRUNC(INDIRECT(ADDRESS(ROW(),COLUMN())))</formula>
    </cfRule>
  </conditionalFormatting>
  <conditionalFormatting sqref="W60:BA60">
    <cfRule type="expression" dxfId="67" priority="150">
      <formula>INDIRECT(ADDRESS(ROW(),COLUMN()))=TRUNC(INDIRECT(ADDRESS(ROW(),COLUMN())))</formula>
    </cfRule>
  </conditionalFormatting>
  <conditionalFormatting sqref="W62:BA62">
    <cfRule type="expression" dxfId="66" priority="149">
      <formula>INDIRECT(ADDRESS(ROW(),COLUMN()))=TRUNC(INDIRECT(ADDRESS(ROW(),COLUMN())))</formula>
    </cfRule>
  </conditionalFormatting>
  <conditionalFormatting sqref="W64:BA64">
    <cfRule type="expression" dxfId="65" priority="148">
      <formula>INDIRECT(ADDRESS(ROW(),COLUMN()))=TRUNC(INDIRECT(ADDRESS(ROW(),COLUMN())))</formula>
    </cfRule>
  </conditionalFormatting>
  <conditionalFormatting sqref="W66:BA66">
    <cfRule type="expression" dxfId="64" priority="147">
      <formula>INDIRECT(ADDRESS(ROW(),COLUMN()))=TRUNC(INDIRECT(ADDRESS(ROW(),COLUMN())))</formula>
    </cfRule>
  </conditionalFormatting>
  <conditionalFormatting sqref="W68:BA68">
    <cfRule type="expression" dxfId="63" priority="146">
      <formula>INDIRECT(ADDRESS(ROW(),COLUMN()))=TRUNC(INDIRECT(ADDRESS(ROW(),COLUMN())))</formula>
    </cfRule>
  </conditionalFormatting>
  <conditionalFormatting sqref="W70:BA70">
    <cfRule type="expression" dxfId="62" priority="145">
      <formula>INDIRECT(ADDRESS(ROW(),COLUMN()))=TRUNC(INDIRECT(ADDRESS(ROW(),COLUMN())))</formula>
    </cfRule>
  </conditionalFormatting>
  <conditionalFormatting sqref="W72:BA72">
    <cfRule type="expression" dxfId="61" priority="144">
      <formula>INDIRECT(ADDRESS(ROW(),COLUMN()))=TRUNC(INDIRECT(ADDRESS(ROW(),COLUMN())))</formula>
    </cfRule>
  </conditionalFormatting>
  <conditionalFormatting sqref="W74:BA74">
    <cfRule type="expression" dxfId="60" priority="141">
      <formula>INDIRECT(ADDRESS(ROW(),COLUMN()))=TRUNC(INDIRECT(ADDRESS(ROW(),COLUMN())))</formula>
    </cfRule>
  </conditionalFormatting>
  <conditionalFormatting sqref="BB74:BE74">
    <cfRule type="expression" dxfId="59" priority="142">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7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xr:uid="{00000000-0002-0000-0200-000005000000}">
      <formula1>シフト記号表</formula1>
    </dataValidation>
    <dataValidation type="list" allowBlank="1" showInputMessage="1" sqref="I15:J74" xr:uid="{00000000-0002-0000-0200-000006000000}">
      <formula1>"A, B, C, D"</formula1>
    </dataValidation>
    <dataValidation type="list" errorStyle="warning" allowBlank="1" showInputMessage="1" error="リストにない場合のみ、入力してください。" sqref="K15:N7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28"/>
  <sheetViews>
    <sheetView showGridLines="0" view="pageBreakPreview" zoomScale="55" zoomScaleNormal="55" zoomScaleSheetLayoutView="55" workbookViewId="0">
      <selection activeCell="AB25" sqref="AB2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193" t="s">
        <v>173</v>
      </c>
      <c r="AU1" s="194"/>
      <c r="AV1" s="194"/>
      <c r="AW1" s="194"/>
      <c r="AX1" s="194"/>
      <c r="AY1" s="194"/>
      <c r="AZ1" s="194"/>
      <c r="BA1" s="194"/>
      <c r="BB1" s="194"/>
      <c r="BC1" s="194"/>
      <c r="BD1" s="194"/>
      <c r="BE1" s="194"/>
      <c r="BF1" s="194"/>
      <c r="BG1" s="194"/>
      <c r="BH1" s="194"/>
      <c r="BI1" s="194"/>
      <c r="BJ1" s="9" t="s">
        <v>2</v>
      </c>
    </row>
    <row r="2" spans="2:67" s="8" customFormat="1" ht="20.25" customHeight="1" x14ac:dyDescent="0.4">
      <c r="J2" s="7"/>
      <c r="M2" s="7"/>
      <c r="N2" s="7"/>
      <c r="P2" s="9"/>
      <c r="Q2" s="9"/>
      <c r="R2" s="9"/>
      <c r="S2" s="9"/>
      <c r="T2" s="9"/>
      <c r="U2" s="9"/>
      <c r="V2" s="9"/>
      <c r="W2" s="9"/>
      <c r="AB2" s="119" t="s">
        <v>27</v>
      </c>
      <c r="AC2" s="195">
        <v>6</v>
      </c>
      <c r="AD2" s="195"/>
      <c r="AE2" s="119" t="s">
        <v>28</v>
      </c>
      <c r="AF2" s="196">
        <f>IF(AC2=0,"",YEAR(DATE(2018+AC2,1,1)))</f>
        <v>2024</v>
      </c>
      <c r="AG2" s="196"/>
      <c r="AH2" s="120" t="s">
        <v>29</v>
      </c>
      <c r="AI2" s="120" t="s">
        <v>1</v>
      </c>
      <c r="AJ2" s="195">
        <v>4</v>
      </c>
      <c r="AK2" s="195"/>
      <c r="AL2" s="120" t="s">
        <v>24</v>
      </c>
      <c r="AS2" s="9" t="s">
        <v>31</v>
      </c>
      <c r="AT2" s="195" t="s">
        <v>110</v>
      </c>
      <c r="AU2" s="195"/>
      <c r="AV2" s="195"/>
      <c r="AW2" s="195"/>
      <c r="AX2" s="195"/>
      <c r="AY2" s="195"/>
      <c r="AZ2" s="195"/>
      <c r="BA2" s="195"/>
      <c r="BB2" s="195"/>
      <c r="BC2" s="195"/>
      <c r="BD2" s="195"/>
      <c r="BE2" s="195"/>
      <c r="BF2" s="195"/>
      <c r="BG2" s="195"/>
      <c r="BH2" s="195"/>
      <c r="BI2" s="195"/>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197" t="s">
        <v>131</v>
      </c>
      <c r="BF3" s="198"/>
      <c r="BG3" s="198"/>
      <c r="BH3" s="199"/>
      <c r="BI3" s="9"/>
    </row>
    <row r="4" spans="2:67" s="8" customFormat="1" ht="20.25" customHeight="1" x14ac:dyDescent="0.4">
      <c r="D4" s="31"/>
      <c r="E4" s="31"/>
      <c r="F4" s="31"/>
      <c r="G4" s="31"/>
      <c r="H4" s="31"/>
      <c r="I4" s="31"/>
      <c r="J4" s="31"/>
      <c r="K4" s="31"/>
      <c r="L4" s="143"/>
      <c r="M4" s="31"/>
      <c r="N4" s="31"/>
      <c r="O4" s="143"/>
      <c r="P4" s="31"/>
      <c r="Q4" s="144"/>
      <c r="R4" s="144"/>
      <c r="S4" s="144"/>
      <c r="T4" s="144"/>
      <c r="U4" s="144"/>
      <c r="V4" s="144"/>
      <c r="W4" s="144"/>
      <c r="X4" s="31"/>
      <c r="Y4" s="31"/>
      <c r="Z4" s="31"/>
      <c r="AA4" s="31"/>
      <c r="AB4" s="31"/>
      <c r="AC4" s="31"/>
      <c r="AD4" s="31"/>
      <c r="AE4" s="145"/>
      <c r="AF4" s="145"/>
      <c r="AG4" s="146"/>
      <c r="AH4" s="147"/>
      <c r="AI4" s="146"/>
      <c r="AJ4" s="31"/>
      <c r="AK4" s="31"/>
      <c r="AL4" s="31"/>
      <c r="AM4" s="31"/>
      <c r="AN4" s="31"/>
      <c r="AO4" s="31"/>
      <c r="AP4" s="31"/>
      <c r="AQ4" s="31"/>
      <c r="AR4" s="31"/>
      <c r="BD4" s="18" t="s">
        <v>133</v>
      </c>
      <c r="BE4" s="197" t="s">
        <v>132</v>
      </c>
      <c r="BF4" s="198"/>
      <c r="BG4" s="198"/>
      <c r="BH4" s="199"/>
      <c r="BI4" s="9"/>
    </row>
    <row r="5" spans="2:67" s="8" customFormat="1" ht="9" customHeight="1" x14ac:dyDescent="0.4">
      <c r="D5" s="31"/>
      <c r="E5" s="31"/>
      <c r="F5" s="31"/>
      <c r="G5" s="31"/>
      <c r="H5" s="31"/>
      <c r="I5" s="31"/>
      <c r="J5" s="31"/>
      <c r="K5" s="31"/>
      <c r="L5" s="143"/>
      <c r="M5" s="31"/>
      <c r="N5" s="31"/>
      <c r="O5" s="143"/>
      <c r="P5" s="31"/>
      <c r="Q5" s="144"/>
      <c r="R5" s="144"/>
      <c r="S5" s="144"/>
      <c r="T5" s="144"/>
      <c r="U5" s="144"/>
      <c r="V5" s="144"/>
      <c r="W5" s="144"/>
      <c r="X5" s="31"/>
      <c r="Y5" s="31"/>
      <c r="Z5" s="31"/>
      <c r="AA5" s="31"/>
      <c r="AB5" s="31"/>
      <c r="AC5" s="31"/>
      <c r="AD5" s="31"/>
      <c r="AE5" s="148"/>
      <c r="AF5" s="148"/>
      <c r="AG5" s="31"/>
      <c r="AH5" s="31"/>
      <c r="AI5" s="31"/>
      <c r="AJ5" s="31"/>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D6" s="36"/>
      <c r="E6" s="33"/>
      <c r="F6" s="33"/>
      <c r="G6" s="33"/>
      <c r="H6" s="33"/>
      <c r="I6" s="33"/>
      <c r="J6" s="33"/>
      <c r="K6" s="33"/>
      <c r="L6" s="33"/>
      <c r="M6" s="41"/>
      <c r="N6" s="41"/>
      <c r="O6" s="41"/>
      <c r="P6" s="39"/>
      <c r="Q6" s="41"/>
      <c r="R6" s="41"/>
      <c r="S6" s="41"/>
      <c r="T6" s="31"/>
      <c r="U6" s="31"/>
      <c r="V6" s="31"/>
      <c r="W6" s="31"/>
      <c r="X6" s="31"/>
      <c r="Y6" s="31"/>
      <c r="Z6" s="31"/>
      <c r="AA6" s="31"/>
      <c r="AB6" s="31"/>
      <c r="AC6" s="31"/>
      <c r="AD6" s="31"/>
      <c r="AE6" s="31"/>
      <c r="AF6" s="31"/>
      <c r="AG6" s="31"/>
      <c r="AH6" s="31"/>
      <c r="AI6" s="31"/>
      <c r="AJ6" s="31"/>
      <c r="AK6" s="29"/>
      <c r="AL6" s="29"/>
      <c r="AM6" s="29"/>
      <c r="AN6" s="29"/>
      <c r="AO6" s="29" t="s">
        <v>138</v>
      </c>
      <c r="AP6" s="29"/>
      <c r="AQ6" s="29"/>
      <c r="AR6" s="29"/>
      <c r="AS6" s="6"/>
      <c r="AT6" s="6"/>
      <c r="AU6" s="6"/>
      <c r="AW6" s="37"/>
      <c r="AX6" s="37"/>
      <c r="AY6" s="2"/>
      <c r="AZ6" s="6"/>
      <c r="BA6" s="189">
        <v>40</v>
      </c>
      <c r="BB6" s="190"/>
      <c r="BC6" s="2" t="s">
        <v>22</v>
      </c>
      <c r="BD6" s="6"/>
      <c r="BE6" s="189">
        <v>160</v>
      </c>
      <c r="BF6" s="190"/>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191">
        <f>DAY(EOMONTH(DATE(AF2,AJ2,1),0))</f>
        <v>30</v>
      </c>
      <c r="BF8" s="192"/>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24" t="s">
        <v>20</v>
      </c>
      <c r="C10" s="212" t="s">
        <v>142</v>
      </c>
      <c r="D10" s="227"/>
      <c r="E10" s="121"/>
      <c r="F10" s="122"/>
      <c r="G10" s="121"/>
      <c r="H10" s="122"/>
      <c r="I10" s="230" t="s">
        <v>180</v>
      </c>
      <c r="J10" s="231"/>
      <c r="K10" s="236" t="s">
        <v>181</v>
      </c>
      <c r="L10" s="213"/>
      <c r="M10" s="213"/>
      <c r="N10" s="227"/>
      <c r="O10" s="236" t="s">
        <v>182</v>
      </c>
      <c r="P10" s="213"/>
      <c r="Q10" s="213"/>
      <c r="R10" s="213"/>
      <c r="S10" s="227"/>
      <c r="T10" s="173"/>
      <c r="U10" s="173"/>
      <c r="V10" s="174"/>
      <c r="W10" s="239" t="s">
        <v>183</v>
      </c>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00" t="str">
        <f>IF(BE3="４週","(9)1～4週目の勤務時間数合計","(9)1か月の勤務時間数　合計")</f>
        <v>(9)1～4週目の勤務時間数合計</v>
      </c>
      <c r="BC10" s="201"/>
      <c r="BD10" s="206" t="s">
        <v>184</v>
      </c>
      <c r="BE10" s="207"/>
      <c r="BF10" s="212" t="s">
        <v>185</v>
      </c>
      <c r="BG10" s="213"/>
      <c r="BH10" s="213"/>
      <c r="BI10" s="213"/>
      <c r="BJ10" s="214"/>
    </row>
    <row r="11" spans="2:67" ht="20.25" customHeight="1" x14ac:dyDescent="0.4">
      <c r="B11" s="225"/>
      <c r="C11" s="215"/>
      <c r="D11" s="228"/>
      <c r="E11" s="123"/>
      <c r="F11" s="124"/>
      <c r="G11" s="123"/>
      <c r="H11" s="124"/>
      <c r="I11" s="232"/>
      <c r="J11" s="233"/>
      <c r="K11" s="237"/>
      <c r="L11" s="216"/>
      <c r="M11" s="216"/>
      <c r="N11" s="228"/>
      <c r="O11" s="237"/>
      <c r="P11" s="216"/>
      <c r="Q11" s="216"/>
      <c r="R11" s="216"/>
      <c r="S11" s="228"/>
      <c r="T11" s="175"/>
      <c r="U11" s="175"/>
      <c r="V11" s="176"/>
      <c r="W11" s="221" t="s">
        <v>11</v>
      </c>
      <c r="X11" s="221"/>
      <c r="Y11" s="221"/>
      <c r="Z11" s="221"/>
      <c r="AA11" s="221"/>
      <c r="AB11" s="221"/>
      <c r="AC11" s="222"/>
      <c r="AD11" s="223" t="s">
        <v>12</v>
      </c>
      <c r="AE11" s="221"/>
      <c r="AF11" s="221"/>
      <c r="AG11" s="221"/>
      <c r="AH11" s="221"/>
      <c r="AI11" s="221"/>
      <c r="AJ11" s="222"/>
      <c r="AK11" s="223" t="s">
        <v>13</v>
      </c>
      <c r="AL11" s="221"/>
      <c r="AM11" s="221"/>
      <c r="AN11" s="221"/>
      <c r="AO11" s="221"/>
      <c r="AP11" s="221"/>
      <c r="AQ11" s="222"/>
      <c r="AR11" s="223" t="s">
        <v>14</v>
      </c>
      <c r="AS11" s="221"/>
      <c r="AT11" s="221"/>
      <c r="AU11" s="221"/>
      <c r="AV11" s="221"/>
      <c r="AW11" s="221"/>
      <c r="AX11" s="222"/>
      <c r="AY11" s="223" t="s">
        <v>15</v>
      </c>
      <c r="AZ11" s="221"/>
      <c r="BA11" s="221"/>
      <c r="BB11" s="202"/>
      <c r="BC11" s="203"/>
      <c r="BD11" s="208"/>
      <c r="BE11" s="209"/>
      <c r="BF11" s="215"/>
      <c r="BG11" s="216"/>
      <c r="BH11" s="216"/>
      <c r="BI11" s="216"/>
      <c r="BJ11" s="217"/>
    </row>
    <row r="12" spans="2:67" ht="20.25" customHeight="1" x14ac:dyDescent="0.4">
      <c r="B12" s="225"/>
      <c r="C12" s="215"/>
      <c r="D12" s="228"/>
      <c r="E12" s="123"/>
      <c r="F12" s="124"/>
      <c r="G12" s="123"/>
      <c r="H12" s="124"/>
      <c r="I12" s="232"/>
      <c r="J12" s="233"/>
      <c r="K12" s="237"/>
      <c r="L12" s="216"/>
      <c r="M12" s="216"/>
      <c r="N12" s="228"/>
      <c r="O12" s="237"/>
      <c r="P12" s="216"/>
      <c r="Q12" s="216"/>
      <c r="R12" s="216"/>
      <c r="S12" s="228"/>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02"/>
      <c r="BC12" s="203"/>
      <c r="BD12" s="208"/>
      <c r="BE12" s="209"/>
      <c r="BF12" s="215"/>
      <c r="BG12" s="216"/>
      <c r="BH12" s="216"/>
      <c r="BI12" s="216"/>
      <c r="BJ12" s="217"/>
    </row>
    <row r="13" spans="2:67" ht="20.25" hidden="1" customHeight="1" x14ac:dyDescent="0.4">
      <c r="B13" s="225"/>
      <c r="C13" s="215"/>
      <c r="D13" s="228"/>
      <c r="E13" s="123"/>
      <c r="F13" s="124"/>
      <c r="G13" s="123"/>
      <c r="H13" s="124"/>
      <c r="I13" s="232"/>
      <c r="J13" s="233"/>
      <c r="K13" s="237"/>
      <c r="L13" s="216"/>
      <c r="M13" s="216"/>
      <c r="N13" s="228"/>
      <c r="O13" s="237"/>
      <c r="P13" s="216"/>
      <c r="Q13" s="216"/>
      <c r="R13" s="216"/>
      <c r="S13" s="228"/>
      <c r="T13" s="175"/>
      <c r="U13" s="175"/>
      <c r="V13" s="176"/>
      <c r="W13" s="127">
        <f>WEEKDAY(DATE($AF$2,$AJ$2,1))</f>
        <v>2</v>
      </c>
      <c r="X13" s="128">
        <f>WEEKDAY(DATE($AF$2,$AJ$2,2))</f>
        <v>3</v>
      </c>
      <c r="Y13" s="128">
        <f>WEEKDAY(DATE($AF$2,$AJ$2,3))</f>
        <v>4</v>
      </c>
      <c r="Z13" s="128">
        <f>WEEKDAY(DATE($AF$2,$AJ$2,4))</f>
        <v>5</v>
      </c>
      <c r="AA13" s="128">
        <f>WEEKDAY(DATE($AF$2,$AJ$2,5))</f>
        <v>6</v>
      </c>
      <c r="AB13" s="128">
        <f>WEEKDAY(DATE($AF$2,$AJ$2,6))</f>
        <v>7</v>
      </c>
      <c r="AC13" s="129">
        <f>WEEKDAY(DATE($AF$2,$AJ$2,7))</f>
        <v>1</v>
      </c>
      <c r="AD13" s="130">
        <f>WEEKDAY(DATE($AF$2,$AJ$2,8))</f>
        <v>2</v>
      </c>
      <c r="AE13" s="128">
        <f>WEEKDAY(DATE($AF$2,$AJ$2,9))</f>
        <v>3</v>
      </c>
      <c r="AF13" s="128">
        <f>WEEKDAY(DATE($AF$2,$AJ$2,10))</f>
        <v>4</v>
      </c>
      <c r="AG13" s="128">
        <f>WEEKDAY(DATE($AF$2,$AJ$2,11))</f>
        <v>5</v>
      </c>
      <c r="AH13" s="128">
        <f>WEEKDAY(DATE($AF$2,$AJ$2,12))</f>
        <v>6</v>
      </c>
      <c r="AI13" s="128">
        <f>WEEKDAY(DATE($AF$2,$AJ$2,13))</f>
        <v>7</v>
      </c>
      <c r="AJ13" s="129">
        <f>WEEKDAY(DATE($AF$2,$AJ$2,14))</f>
        <v>1</v>
      </c>
      <c r="AK13" s="130">
        <f>WEEKDAY(DATE($AF$2,$AJ$2,15))</f>
        <v>2</v>
      </c>
      <c r="AL13" s="128">
        <f>WEEKDAY(DATE($AF$2,$AJ$2,16))</f>
        <v>3</v>
      </c>
      <c r="AM13" s="128">
        <f>WEEKDAY(DATE($AF$2,$AJ$2,17))</f>
        <v>4</v>
      </c>
      <c r="AN13" s="128">
        <f>WEEKDAY(DATE($AF$2,$AJ$2,18))</f>
        <v>5</v>
      </c>
      <c r="AO13" s="128">
        <f>WEEKDAY(DATE($AF$2,$AJ$2,19))</f>
        <v>6</v>
      </c>
      <c r="AP13" s="128">
        <f>WEEKDAY(DATE($AF$2,$AJ$2,20))</f>
        <v>7</v>
      </c>
      <c r="AQ13" s="129">
        <f>WEEKDAY(DATE($AF$2,$AJ$2,21))</f>
        <v>1</v>
      </c>
      <c r="AR13" s="130">
        <f>WEEKDAY(DATE($AF$2,$AJ$2,22))</f>
        <v>2</v>
      </c>
      <c r="AS13" s="128">
        <f>WEEKDAY(DATE($AF$2,$AJ$2,23))</f>
        <v>3</v>
      </c>
      <c r="AT13" s="128">
        <f>WEEKDAY(DATE($AF$2,$AJ$2,24))</f>
        <v>4</v>
      </c>
      <c r="AU13" s="128">
        <f>WEEKDAY(DATE($AF$2,$AJ$2,25))</f>
        <v>5</v>
      </c>
      <c r="AV13" s="128">
        <f>WEEKDAY(DATE($AF$2,$AJ$2,26))</f>
        <v>6</v>
      </c>
      <c r="AW13" s="128">
        <f>WEEKDAY(DATE($AF$2,$AJ$2,27))</f>
        <v>7</v>
      </c>
      <c r="AX13" s="129">
        <f>WEEKDAY(DATE($AF$2,$AJ$2,28))</f>
        <v>1</v>
      </c>
      <c r="AY13" s="130">
        <f>IF(AY12=29,WEEKDAY(DATE($AF$2,$AJ$2,29)),0)</f>
        <v>0</v>
      </c>
      <c r="AZ13" s="128">
        <f>IF(AZ12=30,WEEKDAY(DATE($AF$2,$AJ$2,30)),0)</f>
        <v>0</v>
      </c>
      <c r="BA13" s="129">
        <f>IF(BA12=31,WEEKDAY(DATE($AF$2,$AJ$2,31)),0)</f>
        <v>0</v>
      </c>
      <c r="BB13" s="202"/>
      <c r="BC13" s="203"/>
      <c r="BD13" s="208"/>
      <c r="BE13" s="209"/>
      <c r="BF13" s="215"/>
      <c r="BG13" s="216"/>
      <c r="BH13" s="216"/>
      <c r="BI13" s="216"/>
      <c r="BJ13" s="217"/>
    </row>
    <row r="14" spans="2:67" ht="20.25" customHeight="1" thickBot="1" x14ac:dyDescent="0.45">
      <c r="B14" s="226"/>
      <c r="C14" s="218"/>
      <c r="D14" s="229"/>
      <c r="E14" s="125"/>
      <c r="F14" s="126"/>
      <c r="G14" s="125"/>
      <c r="H14" s="126"/>
      <c r="I14" s="234"/>
      <c r="J14" s="235"/>
      <c r="K14" s="238"/>
      <c r="L14" s="219"/>
      <c r="M14" s="219"/>
      <c r="N14" s="229"/>
      <c r="O14" s="238"/>
      <c r="P14" s="219"/>
      <c r="Q14" s="219"/>
      <c r="R14" s="219"/>
      <c r="S14" s="229"/>
      <c r="T14" s="177"/>
      <c r="U14" s="177"/>
      <c r="V14" s="178"/>
      <c r="W14" s="133" t="str">
        <f>IF(W13=1,"日",IF(W13=2,"月",IF(W13=3,"火",IF(W13=4,"水",IF(W13=5,"木",IF(W13=6,"金","土"))))))</f>
        <v>月</v>
      </c>
      <c r="X14" s="134" t="str">
        <f t="shared" ref="X14:AX14" si="0">IF(X13=1,"日",IF(X13=2,"月",IF(X13=3,"火",IF(X13=4,"水",IF(X13=5,"木",IF(X13=6,"金","土"))))))</f>
        <v>火</v>
      </c>
      <c r="Y14" s="134" t="str">
        <f t="shared" si="0"/>
        <v>水</v>
      </c>
      <c r="Z14" s="134" t="str">
        <f t="shared" si="0"/>
        <v>木</v>
      </c>
      <c r="AA14" s="134" t="str">
        <f t="shared" si="0"/>
        <v>金</v>
      </c>
      <c r="AB14" s="134" t="str">
        <f t="shared" si="0"/>
        <v>土</v>
      </c>
      <c r="AC14" s="135" t="str">
        <f t="shared" si="0"/>
        <v>日</v>
      </c>
      <c r="AD14" s="136" t="str">
        <f>IF(AD13=1,"日",IF(AD13=2,"月",IF(AD13=3,"火",IF(AD13=4,"水",IF(AD13=5,"木",IF(AD13=6,"金","土"))))))</f>
        <v>月</v>
      </c>
      <c r="AE14" s="134" t="str">
        <f t="shared" si="0"/>
        <v>火</v>
      </c>
      <c r="AF14" s="134" t="str">
        <f t="shared" si="0"/>
        <v>水</v>
      </c>
      <c r="AG14" s="134" t="str">
        <f t="shared" si="0"/>
        <v>木</v>
      </c>
      <c r="AH14" s="134" t="str">
        <f t="shared" si="0"/>
        <v>金</v>
      </c>
      <c r="AI14" s="134" t="str">
        <f t="shared" si="0"/>
        <v>土</v>
      </c>
      <c r="AJ14" s="135" t="str">
        <f t="shared" si="0"/>
        <v>日</v>
      </c>
      <c r="AK14" s="136" t="str">
        <f>IF(AK13=1,"日",IF(AK13=2,"月",IF(AK13=3,"火",IF(AK13=4,"水",IF(AK13=5,"木",IF(AK13=6,"金","土"))))))</f>
        <v>月</v>
      </c>
      <c r="AL14" s="134" t="str">
        <f t="shared" si="0"/>
        <v>火</v>
      </c>
      <c r="AM14" s="134" t="str">
        <f t="shared" si="0"/>
        <v>水</v>
      </c>
      <c r="AN14" s="134" t="str">
        <f t="shared" si="0"/>
        <v>木</v>
      </c>
      <c r="AO14" s="134" t="str">
        <f t="shared" si="0"/>
        <v>金</v>
      </c>
      <c r="AP14" s="134" t="str">
        <f t="shared" si="0"/>
        <v>土</v>
      </c>
      <c r="AQ14" s="135" t="str">
        <f t="shared" si="0"/>
        <v>日</v>
      </c>
      <c r="AR14" s="136" t="str">
        <f>IF(AR13=1,"日",IF(AR13=2,"月",IF(AR13=3,"火",IF(AR13=4,"水",IF(AR13=5,"木",IF(AR13=6,"金","土"))))))</f>
        <v>月</v>
      </c>
      <c r="AS14" s="134" t="str">
        <f t="shared" si="0"/>
        <v>火</v>
      </c>
      <c r="AT14" s="134" t="str">
        <f t="shared" si="0"/>
        <v>水</v>
      </c>
      <c r="AU14" s="134" t="str">
        <f t="shared" si="0"/>
        <v>木</v>
      </c>
      <c r="AV14" s="134" t="str">
        <f t="shared" si="0"/>
        <v>金</v>
      </c>
      <c r="AW14" s="134" t="str">
        <f t="shared" si="0"/>
        <v>土</v>
      </c>
      <c r="AX14" s="135" t="str">
        <f t="shared" si="0"/>
        <v>日</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04"/>
      <c r="BC14" s="205"/>
      <c r="BD14" s="210"/>
      <c r="BE14" s="211"/>
      <c r="BF14" s="218"/>
      <c r="BG14" s="219"/>
      <c r="BH14" s="219"/>
      <c r="BI14" s="219"/>
      <c r="BJ14" s="220"/>
    </row>
    <row r="15" spans="2:67" ht="20.25" customHeight="1" x14ac:dyDescent="0.4">
      <c r="B15" s="303">
        <f>B13+1</f>
        <v>1</v>
      </c>
      <c r="C15" s="187" t="s">
        <v>70</v>
      </c>
      <c r="D15" s="188"/>
      <c r="E15" s="137"/>
      <c r="F15" s="138"/>
      <c r="G15" s="137"/>
      <c r="H15" s="138"/>
      <c r="I15" s="269" t="s">
        <v>186</v>
      </c>
      <c r="J15" s="270"/>
      <c r="K15" s="271" t="s">
        <v>89</v>
      </c>
      <c r="L15" s="272"/>
      <c r="M15" s="272"/>
      <c r="N15" s="188"/>
      <c r="O15" s="306" t="s">
        <v>87</v>
      </c>
      <c r="P15" s="307"/>
      <c r="Q15" s="307"/>
      <c r="R15" s="307"/>
      <c r="S15" s="308"/>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65"/>
      <c r="BC15" s="266"/>
      <c r="BD15" s="267"/>
      <c r="BE15" s="268"/>
      <c r="BF15" s="262" t="s">
        <v>189</v>
      </c>
      <c r="BG15" s="263"/>
      <c r="BH15" s="263"/>
      <c r="BI15" s="263"/>
      <c r="BJ15" s="264"/>
    </row>
    <row r="16" spans="2:67" ht="20.25" customHeight="1" x14ac:dyDescent="0.4">
      <c r="B16" s="304"/>
      <c r="C16" s="185"/>
      <c r="D16" s="186"/>
      <c r="E16" s="139"/>
      <c r="F16" s="140" t="str">
        <f>C15</f>
        <v>管理者</v>
      </c>
      <c r="G16" s="139"/>
      <c r="H16" s="140" t="str">
        <f>I15</f>
        <v>B</v>
      </c>
      <c r="I16" s="247"/>
      <c r="J16" s="248"/>
      <c r="K16" s="251"/>
      <c r="L16" s="252"/>
      <c r="M16" s="252"/>
      <c r="N16" s="186"/>
      <c r="O16" s="279"/>
      <c r="P16" s="280"/>
      <c r="Q16" s="280"/>
      <c r="R16" s="280"/>
      <c r="S16" s="281"/>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59">
        <f>IF($BE$3="４週",SUM(W16:AX16),IF($BE$3="暦月",SUM(W16:BA16),""))</f>
        <v>80</v>
      </c>
      <c r="BC16" s="260"/>
      <c r="BD16" s="261">
        <f>IF($BE$3="４週",BB16/4,IF($BE$3="暦月",(BB16/($BE$8/7)),""))</f>
        <v>20</v>
      </c>
      <c r="BE16" s="260"/>
      <c r="BF16" s="256"/>
      <c r="BG16" s="257"/>
      <c r="BH16" s="257"/>
      <c r="BI16" s="257"/>
      <c r="BJ16" s="258"/>
    </row>
    <row r="17" spans="2:62" ht="20.25" customHeight="1" x14ac:dyDescent="0.4">
      <c r="B17" s="303">
        <f>B15+1</f>
        <v>2</v>
      </c>
      <c r="C17" s="183" t="s">
        <v>144</v>
      </c>
      <c r="D17" s="184"/>
      <c r="E17" s="141"/>
      <c r="F17" s="142"/>
      <c r="G17" s="141"/>
      <c r="H17" s="142"/>
      <c r="I17" s="245" t="s">
        <v>88</v>
      </c>
      <c r="J17" s="246"/>
      <c r="K17" s="249" t="s">
        <v>101</v>
      </c>
      <c r="L17" s="250"/>
      <c r="M17" s="250"/>
      <c r="N17" s="184"/>
      <c r="O17" s="279" t="s">
        <v>102</v>
      </c>
      <c r="P17" s="280"/>
      <c r="Q17" s="280"/>
      <c r="R17" s="280"/>
      <c r="S17" s="281"/>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41"/>
      <c r="BC17" s="242"/>
      <c r="BD17" s="243"/>
      <c r="BE17" s="244"/>
      <c r="BF17" s="253"/>
      <c r="BG17" s="254"/>
      <c r="BH17" s="254"/>
      <c r="BI17" s="254"/>
      <c r="BJ17" s="255"/>
    </row>
    <row r="18" spans="2:62" ht="20.25" customHeight="1" x14ac:dyDescent="0.4">
      <c r="B18" s="304"/>
      <c r="C18" s="185"/>
      <c r="D18" s="186"/>
      <c r="E18" s="139"/>
      <c r="F18" s="140" t="str">
        <f>C17</f>
        <v>オペレーター</v>
      </c>
      <c r="G18" s="139"/>
      <c r="H18" s="140" t="str">
        <f>I17</f>
        <v>A</v>
      </c>
      <c r="I18" s="247"/>
      <c r="J18" s="248"/>
      <c r="K18" s="251"/>
      <c r="L18" s="252"/>
      <c r="M18" s="252"/>
      <c r="N18" s="186"/>
      <c r="O18" s="279"/>
      <c r="P18" s="280"/>
      <c r="Q18" s="280"/>
      <c r="R18" s="280"/>
      <c r="S18" s="281"/>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59">
        <f>IF($BE$3="４週",SUM(W18:AX18),IF($BE$3="暦月",SUM(W18:BA18),""))</f>
        <v>159.99999999999997</v>
      </c>
      <c r="BC18" s="260"/>
      <c r="BD18" s="261">
        <f>IF($BE$3="４週",BB18/4,IF($BE$3="暦月",(BB18/($BE$8/7)),""))</f>
        <v>39.999999999999993</v>
      </c>
      <c r="BE18" s="260"/>
      <c r="BF18" s="256"/>
      <c r="BG18" s="257"/>
      <c r="BH18" s="257"/>
      <c r="BI18" s="257"/>
      <c r="BJ18" s="258"/>
    </row>
    <row r="19" spans="2:62" ht="20.25" customHeight="1" x14ac:dyDescent="0.4">
      <c r="B19" s="303">
        <f>B17+1</f>
        <v>3</v>
      </c>
      <c r="C19" s="183" t="s">
        <v>144</v>
      </c>
      <c r="D19" s="184"/>
      <c r="E19" s="139"/>
      <c r="F19" s="140"/>
      <c r="G19" s="139"/>
      <c r="H19" s="140"/>
      <c r="I19" s="245" t="s">
        <v>88</v>
      </c>
      <c r="J19" s="246"/>
      <c r="K19" s="249" t="s">
        <v>147</v>
      </c>
      <c r="L19" s="250"/>
      <c r="M19" s="250"/>
      <c r="N19" s="184"/>
      <c r="O19" s="279" t="s">
        <v>103</v>
      </c>
      <c r="P19" s="280"/>
      <c r="Q19" s="280"/>
      <c r="R19" s="280"/>
      <c r="S19" s="281"/>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41"/>
      <c r="BC19" s="242"/>
      <c r="BD19" s="243"/>
      <c r="BE19" s="244"/>
      <c r="BF19" s="253"/>
      <c r="BG19" s="254"/>
      <c r="BH19" s="254"/>
      <c r="BI19" s="254"/>
      <c r="BJ19" s="255"/>
    </row>
    <row r="20" spans="2:62" ht="20.25" customHeight="1" x14ac:dyDescent="0.4">
      <c r="B20" s="304"/>
      <c r="C20" s="185"/>
      <c r="D20" s="186"/>
      <c r="E20" s="139"/>
      <c r="F20" s="140" t="str">
        <f>C19</f>
        <v>オペレーター</v>
      </c>
      <c r="G20" s="139"/>
      <c r="H20" s="140" t="str">
        <f>I19</f>
        <v>A</v>
      </c>
      <c r="I20" s="247"/>
      <c r="J20" s="248"/>
      <c r="K20" s="251"/>
      <c r="L20" s="252"/>
      <c r="M20" s="252"/>
      <c r="N20" s="186"/>
      <c r="O20" s="279"/>
      <c r="P20" s="280"/>
      <c r="Q20" s="280"/>
      <c r="R20" s="280"/>
      <c r="S20" s="281"/>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59">
        <f>IF($BE$3="４週",SUM(W20:AX20),IF($BE$3="暦月",SUM(W20:BA20),""))</f>
        <v>159.99999999999997</v>
      </c>
      <c r="BC20" s="260"/>
      <c r="BD20" s="261">
        <f>IF($BE$3="４週",BB20/4,IF($BE$3="暦月",(BB20/($BE$8/7)),""))</f>
        <v>39.999999999999993</v>
      </c>
      <c r="BE20" s="260"/>
      <c r="BF20" s="256"/>
      <c r="BG20" s="257"/>
      <c r="BH20" s="257"/>
      <c r="BI20" s="257"/>
      <c r="BJ20" s="258"/>
    </row>
    <row r="21" spans="2:62" ht="20.25" customHeight="1" x14ac:dyDescent="0.4">
      <c r="B21" s="303">
        <f>B19+1</f>
        <v>4</v>
      </c>
      <c r="C21" s="183" t="s">
        <v>144</v>
      </c>
      <c r="D21" s="184"/>
      <c r="E21" s="139"/>
      <c r="F21" s="140"/>
      <c r="G21" s="139"/>
      <c r="H21" s="140"/>
      <c r="I21" s="245" t="s">
        <v>99</v>
      </c>
      <c r="J21" s="246"/>
      <c r="K21" s="249" t="s">
        <v>89</v>
      </c>
      <c r="L21" s="250"/>
      <c r="M21" s="250"/>
      <c r="N21" s="184"/>
      <c r="O21" s="279" t="s">
        <v>104</v>
      </c>
      <c r="P21" s="280"/>
      <c r="Q21" s="280"/>
      <c r="R21" s="280"/>
      <c r="S21" s="281"/>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41"/>
      <c r="BC21" s="242"/>
      <c r="BD21" s="243"/>
      <c r="BE21" s="244"/>
      <c r="BF21" s="253"/>
      <c r="BG21" s="254"/>
      <c r="BH21" s="254"/>
      <c r="BI21" s="254"/>
      <c r="BJ21" s="255"/>
    </row>
    <row r="22" spans="2:62" ht="20.25" customHeight="1" x14ac:dyDescent="0.4">
      <c r="B22" s="304"/>
      <c r="C22" s="185"/>
      <c r="D22" s="186"/>
      <c r="E22" s="139"/>
      <c r="F22" s="140" t="str">
        <f>C21</f>
        <v>オペレーター</v>
      </c>
      <c r="G22" s="139"/>
      <c r="H22" s="140" t="str">
        <f>I21</f>
        <v>C</v>
      </c>
      <c r="I22" s="247"/>
      <c r="J22" s="248"/>
      <c r="K22" s="251"/>
      <c r="L22" s="252"/>
      <c r="M22" s="252"/>
      <c r="N22" s="186"/>
      <c r="O22" s="279"/>
      <c r="P22" s="280"/>
      <c r="Q22" s="280"/>
      <c r="R22" s="280"/>
      <c r="S22" s="281"/>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59">
        <f>IF($BE$3="４週",SUM(W22:AX22),IF($BE$3="暦月",SUM(W22:BA22),""))</f>
        <v>124.99999999999999</v>
      </c>
      <c r="BC22" s="260"/>
      <c r="BD22" s="261">
        <f>IF($BE$3="４週",BB22/4,IF($BE$3="暦月",(BB22/($BE$8/7)),""))</f>
        <v>31.249999999999996</v>
      </c>
      <c r="BE22" s="260"/>
      <c r="BF22" s="256"/>
      <c r="BG22" s="257"/>
      <c r="BH22" s="257"/>
      <c r="BI22" s="257"/>
      <c r="BJ22" s="258"/>
    </row>
    <row r="23" spans="2:62" ht="20.25" customHeight="1" x14ac:dyDescent="0.4">
      <c r="B23" s="303">
        <f>B21+1</f>
        <v>5</v>
      </c>
      <c r="C23" s="183" t="s">
        <v>144</v>
      </c>
      <c r="D23" s="184"/>
      <c r="E23" s="139"/>
      <c r="F23" s="140"/>
      <c r="G23" s="139"/>
      <c r="H23" s="140"/>
      <c r="I23" s="245" t="s">
        <v>99</v>
      </c>
      <c r="J23" s="246"/>
      <c r="K23" s="249" t="s">
        <v>89</v>
      </c>
      <c r="L23" s="250"/>
      <c r="M23" s="250"/>
      <c r="N23" s="184"/>
      <c r="O23" s="279" t="s">
        <v>105</v>
      </c>
      <c r="P23" s="280"/>
      <c r="Q23" s="280"/>
      <c r="R23" s="280"/>
      <c r="S23" s="281"/>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41"/>
      <c r="BC23" s="242"/>
      <c r="BD23" s="243"/>
      <c r="BE23" s="244"/>
      <c r="BF23" s="253"/>
      <c r="BG23" s="254"/>
      <c r="BH23" s="254"/>
      <c r="BI23" s="254"/>
      <c r="BJ23" s="255"/>
    </row>
    <row r="24" spans="2:62" ht="20.25" customHeight="1" x14ac:dyDescent="0.4">
      <c r="B24" s="304"/>
      <c r="C24" s="185"/>
      <c r="D24" s="186"/>
      <c r="E24" s="139"/>
      <c r="F24" s="140" t="str">
        <f>C23</f>
        <v>オペレーター</v>
      </c>
      <c r="G24" s="139"/>
      <c r="H24" s="140" t="str">
        <f>I23</f>
        <v>C</v>
      </c>
      <c r="I24" s="247"/>
      <c r="J24" s="248"/>
      <c r="K24" s="251"/>
      <c r="L24" s="252"/>
      <c r="M24" s="252"/>
      <c r="N24" s="186"/>
      <c r="O24" s="279"/>
      <c r="P24" s="280"/>
      <c r="Q24" s="280"/>
      <c r="R24" s="280"/>
      <c r="S24" s="281"/>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59">
        <f>IF($BE$3="４週",SUM(W24:AX24),IF($BE$3="暦月",SUM(W24:BA24),""))</f>
        <v>95.999999999999986</v>
      </c>
      <c r="BC24" s="260"/>
      <c r="BD24" s="261">
        <f>IF($BE$3="４週",BB24/4,IF($BE$3="暦月",(BB24/($BE$8/7)),""))</f>
        <v>23.999999999999996</v>
      </c>
      <c r="BE24" s="260"/>
      <c r="BF24" s="256"/>
      <c r="BG24" s="257"/>
      <c r="BH24" s="257"/>
      <c r="BI24" s="257"/>
      <c r="BJ24" s="258"/>
    </row>
    <row r="25" spans="2:62" ht="20.25" customHeight="1" x14ac:dyDescent="0.4">
      <c r="B25" s="303">
        <f>B23+1</f>
        <v>6</v>
      </c>
      <c r="C25" s="183" t="s">
        <v>178</v>
      </c>
      <c r="D25" s="184"/>
      <c r="E25" s="139"/>
      <c r="F25" s="140"/>
      <c r="G25" s="139"/>
      <c r="H25" s="140"/>
      <c r="I25" s="245" t="s">
        <v>186</v>
      </c>
      <c r="J25" s="246"/>
      <c r="K25" s="249" t="s">
        <v>153</v>
      </c>
      <c r="L25" s="250"/>
      <c r="M25" s="250"/>
      <c r="N25" s="184"/>
      <c r="O25" s="279" t="s">
        <v>198</v>
      </c>
      <c r="P25" s="280"/>
      <c r="Q25" s="280"/>
      <c r="R25" s="280"/>
      <c r="S25" s="281"/>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41"/>
      <c r="BC25" s="242"/>
      <c r="BD25" s="243"/>
      <c r="BE25" s="244"/>
      <c r="BF25" s="253" t="s">
        <v>201</v>
      </c>
      <c r="BG25" s="254"/>
      <c r="BH25" s="254"/>
      <c r="BI25" s="254"/>
      <c r="BJ25" s="255"/>
    </row>
    <row r="26" spans="2:62" ht="20.25" customHeight="1" x14ac:dyDescent="0.4">
      <c r="B26" s="304"/>
      <c r="C26" s="185"/>
      <c r="D26" s="186"/>
      <c r="E26" s="139"/>
      <c r="F26" s="140" t="str">
        <f>C25</f>
        <v>面接相談員</v>
      </c>
      <c r="G26" s="139"/>
      <c r="H26" s="140" t="str">
        <f>I25</f>
        <v>B</v>
      </c>
      <c r="I26" s="247"/>
      <c r="J26" s="248"/>
      <c r="K26" s="251"/>
      <c r="L26" s="252"/>
      <c r="M26" s="252"/>
      <c r="N26" s="186"/>
      <c r="O26" s="279"/>
      <c r="P26" s="280"/>
      <c r="Q26" s="280"/>
      <c r="R26" s="280"/>
      <c r="S26" s="281"/>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59">
        <f>IF($BE$3="４週",SUM(W26:AX26),IF($BE$3="暦月",SUM(W26:BA26),""))</f>
        <v>80</v>
      </c>
      <c r="BC26" s="260"/>
      <c r="BD26" s="261">
        <f>IF($BE$3="４週",BB26/4,IF($BE$3="暦月",(BB26/($BE$8/7)),""))</f>
        <v>20</v>
      </c>
      <c r="BE26" s="260"/>
      <c r="BF26" s="256"/>
      <c r="BG26" s="257"/>
      <c r="BH26" s="257"/>
      <c r="BI26" s="257"/>
      <c r="BJ26" s="258"/>
    </row>
    <row r="27" spans="2:62" ht="20.25" customHeight="1" x14ac:dyDescent="0.4">
      <c r="B27" s="303">
        <f>B25+1</f>
        <v>7</v>
      </c>
      <c r="C27" s="183" t="s">
        <v>178</v>
      </c>
      <c r="D27" s="184"/>
      <c r="E27" s="139"/>
      <c r="F27" s="140"/>
      <c r="G27" s="139"/>
      <c r="H27" s="140"/>
      <c r="I27" s="245" t="s">
        <v>99</v>
      </c>
      <c r="J27" s="246"/>
      <c r="K27" s="249" t="s">
        <v>101</v>
      </c>
      <c r="L27" s="250"/>
      <c r="M27" s="250"/>
      <c r="N27" s="184"/>
      <c r="O27" s="279" t="s">
        <v>199</v>
      </c>
      <c r="P27" s="280"/>
      <c r="Q27" s="280"/>
      <c r="R27" s="280"/>
      <c r="S27" s="281"/>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41"/>
      <c r="BC27" s="242"/>
      <c r="BD27" s="243"/>
      <c r="BE27" s="244"/>
      <c r="BF27" s="253"/>
      <c r="BG27" s="254"/>
      <c r="BH27" s="254"/>
      <c r="BI27" s="254"/>
      <c r="BJ27" s="255"/>
    </row>
    <row r="28" spans="2:62" ht="20.25" customHeight="1" x14ac:dyDescent="0.4">
      <c r="B28" s="304"/>
      <c r="C28" s="185"/>
      <c r="D28" s="186"/>
      <c r="E28" s="139"/>
      <c r="F28" s="140" t="str">
        <f>C27</f>
        <v>面接相談員</v>
      </c>
      <c r="G28" s="139"/>
      <c r="H28" s="140" t="str">
        <f>I27</f>
        <v>C</v>
      </c>
      <c r="I28" s="247"/>
      <c r="J28" s="248"/>
      <c r="K28" s="251"/>
      <c r="L28" s="252"/>
      <c r="M28" s="252"/>
      <c r="N28" s="186"/>
      <c r="O28" s="279"/>
      <c r="P28" s="280"/>
      <c r="Q28" s="280"/>
      <c r="R28" s="280"/>
      <c r="S28" s="281"/>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59">
        <f>IF($BE$3="４週",SUM(W28:AX28),IF($BE$3="暦月",SUM(W28:BA28),""))</f>
        <v>96</v>
      </c>
      <c r="BC28" s="260"/>
      <c r="BD28" s="261">
        <f>IF($BE$3="４週",BB28/4,IF($BE$3="暦月",(BB28/($BE$8/7)),""))</f>
        <v>24</v>
      </c>
      <c r="BE28" s="260"/>
      <c r="BF28" s="256"/>
      <c r="BG28" s="257"/>
      <c r="BH28" s="257"/>
      <c r="BI28" s="257"/>
      <c r="BJ28" s="258"/>
    </row>
    <row r="29" spans="2:62" ht="20.25" customHeight="1" x14ac:dyDescent="0.4">
      <c r="B29" s="303">
        <f>B27+1</f>
        <v>8</v>
      </c>
      <c r="C29" s="183" t="s">
        <v>178</v>
      </c>
      <c r="D29" s="184"/>
      <c r="E29" s="139"/>
      <c r="F29" s="140"/>
      <c r="G29" s="139"/>
      <c r="H29" s="140"/>
      <c r="I29" s="245" t="s">
        <v>99</v>
      </c>
      <c r="J29" s="246"/>
      <c r="K29" s="249" t="s">
        <v>147</v>
      </c>
      <c r="L29" s="250"/>
      <c r="M29" s="250"/>
      <c r="N29" s="184"/>
      <c r="O29" s="279" t="s">
        <v>200</v>
      </c>
      <c r="P29" s="280"/>
      <c r="Q29" s="280"/>
      <c r="R29" s="280"/>
      <c r="S29" s="281"/>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41"/>
      <c r="BC29" s="242"/>
      <c r="BD29" s="243"/>
      <c r="BE29" s="244"/>
      <c r="BF29" s="253"/>
      <c r="BG29" s="254"/>
      <c r="BH29" s="254"/>
      <c r="BI29" s="254"/>
      <c r="BJ29" s="255"/>
    </row>
    <row r="30" spans="2:62" ht="20.25" customHeight="1" x14ac:dyDescent="0.4">
      <c r="B30" s="304"/>
      <c r="C30" s="185"/>
      <c r="D30" s="186"/>
      <c r="E30" s="139"/>
      <c r="F30" s="140" t="str">
        <f>C29</f>
        <v>面接相談員</v>
      </c>
      <c r="G30" s="139"/>
      <c r="H30" s="140" t="str">
        <f>I29</f>
        <v>C</v>
      </c>
      <c r="I30" s="247"/>
      <c r="J30" s="248"/>
      <c r="K30" s="251"/>
      <c r="L30" s="252"/>
      <c r="M30" s="252"/>
      <c r="N30" s="186"/>
      <c r="O30" s="279"/>
      <c r="P30" s="280"/>
      <c r="Q30" s="280"/>
      <c r="R30" s="280"/>
      <c r="S30" s="281"/>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59">
        <f>IF($BE$3="４週",SUM(W30:AX30),IF($BE$3="暦月",SUM(W30:BA30),""))</f>
        <v>128</v>
      </c>
      <c r="BC30" s="260"/>
      <c r="BD30" s="261">
        <f>IF($BE$3="４週",BB30/4,IF($BE$3="暦月",(BB30/($BE$8/7)),""))</f>
        <v>32</v>
      </c>
      <c r="BE30" s="260"/>
      <c r="BF30" s="256"/>
      <c r="BG30" s="257"/>
      <c r="BH30" s="257"/>
      <c r="BI30" s="257"/>
      <c r="BJ30" s="258"/>
    </row>
    <row r="31" spans="2:62" ht="20.25" customHeight="1" x14ac:dyDescent="0.4">
      <c r="B31" s="303">
        <f>B29+1</f>
        <v>9</v>
      </c>
      <c r="C31" s="183" t="s">
        <v>156</v>
      </c>
      <c r="D31" s="184"/>
      <c r="E31" s="139"/>
      <c r="F31" s="140"/>
      <c r="G31" s="139"/>
      <c r="H31" s="140"/>
      <c r="I31" s="245" t="s">
        <v>88</v>
      </c>
      <c r="J31" s="246"/>
      <c r="K31" s="249" t="s">
        <v>145</v>
      </c>
      <c r="L31" s="250"/>
      <c r="M31" s="250"/>
      <c r="N31" s="184"/>
      <c r="O31" s="279" t="s">
        <v>196</v>
      </c>
      <c r="P31" s="280"/>
      <c r="Q31" s="280"/>
      <c r="R31" s="280"/>
      <c r="S31" s="281"/>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41"/>
      <c r="BC31" s="242"/>
      <c r="BD31" s="243"/>
      <c r="BE31" s="244"/>
      <c r="BF31" s="253"/>
      <c r="BG31" s="254"/>
      <c r="BH31" s="254"/>
      <c r="BI31" s="254"/>
      <c r="BJ31" s="255"/>
    </row>
    <row r="32" spans="2:62" ht="20.25" customHeight="1" x14ac:dyDescent="0.4">
      <c r="B32" s="304"/>
      <c r="C32" s="185"/>
      <c r="D32" s="186"/>
      <c r="E32" s="139"/>
      <c r="F32" s="140" t="str">
        <f>C31</f>
        <v>訪問介護員</v>
      </c>
      <c r="G32" s="139"/>
      <c r="H32" s="140" t="str">
        <f>I31</f>
        <v>A</v>
      </c>
      <c r="I32" s="247"/>
      <c r="J32" s="248"/>
      <c r="K32" s="251"/>
      <c r="L32" s="252"/>
      <c r="M32" s="252"/>
      <c r="N32" s="186"/>
      <c r="O32" s="279"/>
      <c r="P32" s="280"/>
      <c r="Q32" s="280"/>
      <c r="R32" s="280"/>
      <c r="S32" s="281"/>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59">
        <f>IF($BE$3="４週",SUM(W32:AX32),IF($BE$3="暦月",SUM(W32:BA32),""))</f>
        <v>159.99999999999997</v>
      </c>
      <c r="BC32" s="260"/>
      <c r="BD32" s="261">
        <f>IF($BE$3="４週",BB32/4,IF($BE$3="暦月",(BB32/($BE$8/7)),""))</f>
        <v>39.999999999999993</v>
      </c>
      <c r="BE32" s="260"/>
      <c r="BF32" s="256"/>
      <c r="BG32" s="257"/>
      <c r="BH32" s="257"/>
      <c r="BI32" s="257"/>
      <c r="BJ32" s="258"/>
    </row>
    <row r="33" spans="2:62" ht="20.25" customHeight="1" x14ac:dyDescent="0.4">
      <c r="B33" s="303">
        <f>B31+1</f>
        <v>10</v>
      </c>
      <c r="C33" s="183" t="s">
        <v>156</v>
      </c>
      <c r="D33" s="184"/>
      <c r="E33" s="139"/>
      <c r="F33" s="140"/>
      <c r="G33" s="139"/>
      <c r="H33" s="140"/>
      <c r="I33" s="245" t="s">
        <v>88</v>
      </c>
      <c r="J33" s="246"/>
      <c r="K33" s="249" t="s">
        <v>19</v>
      </c>
      <c r="L33" s="250"/>
      <c r="M33" s="250"/>
      <c r="N33" s="184"/>
      <c r="O33" s="279" t="s">
        <v>195</v>
      </c>
      <c r="P33" s="280"/>
      <c r="Q33" s="280"/>
      <c r="R33" s="280"/>
      <c r="S33" s="281"/>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41"/>
      <c r="BC33" s="242"/>
      <c r="BD33" s="243"/>
      <c r="BE33" s="244"/>
      <c r="BF33" s="253"/>
      <c r="BG33" s="254"/>
      <c r="BH33" s="254"/>
      <c r="BI33" s="254"/>
      <c r="BJ33" s="255"/>
    </row>
    <row r="34" spans="2:62" ht="20.25" customHeight="1" x14ac:dyDescent="0.4">
      <c r="B34" s="304"/>
      <c r="C34" s="185"/>
      <c r="D34" s="186"/>
      <c r="E34" s="139"/>
      <c r="F34" s="140" t="str">
        <f>C33</f>
        <v>訪問介護員</v>
      </c>
      <c r="G34" s="139"/>
      <c r="H34" s="140" t="str">
        <f>I33</f>
        <v>A</v>
      </c>
      <c r="I34" s="247"/>
      <c r="J34" s="248"/>
      <c r="K34" s="251"/>
      <c r="L34" s="252"/>
      <c r="M34" s="252"/>
      <c r="N34" s="186"/>
      <c r="O34" s="279"/>
      <c r="P34" s="280"/>
      <c r="Q34" s="280"/>
      <c r="R34" s="280"/>
      <c r="S34" s="281"/>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59">
        <f>IF($BE$3="４週",SUM(W34:AX34),IF($BE$3="暦月",SUM(W34:BA34),""))</f>
        <v>159.99999999999997</v>
      </c>
      <c r="BC34" s="260"/>
      <c r="BD34" s="261">
        <f>IF($BE$3="４週",BB34/4,IF($BE$3="暦月",(BB34/($BE$8/7)),""))</f>
        <v>39.999999999999993</v>
      </c>
      <c r="BE34" s="260"/>
      <c r="BF34" s="256"/>
      <c r="BG34" s="257"/>
      <c r="BH34" s="257"/>
      <c r="BI34" s="257"/>
      <c r="BJ34" s="258"/>
    </row>
    <row r="35" spans="2:62" ht="20.25" customHeight="1" x14ac:dyDescent="0.4">
      <c r="B35" s="303">
        <f>B33+1</f>
        <v>11</v>
      </c>
      <c r="C35" s="183" t="s">
        <v>156</v>
      </c>
      <c r="D35" s="184"/>
      <c r="E35" s="139"/>
      <c r="F35" s="140"/>
      <c r="G35" s="139"/>
      <c r="H35" s="140"/>
      <c r="I35" s="245" t="s">
        <v>88</v>
      </c>
      <c r="J35" s="246"/>
      <c r="K35" s="249" t="s">
        <v>89</v>
      </c>
      <c r="L35" s="250"/>
      <c r="M35" s="250"/>
      <c r="N35" s="184"/>
      <c r="O35" s="279" t="s">
        <v>194</v>
      </c>
      <c r="P35" s="280"/>
      <c r="Q35" s="280"/>
      <c r="R35" s="280"/>
      <c r="S35" s="281"/>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41"/>
      <c r="BC35" s="242"/>
      <c r="BD35" s="243"/>
      <c r="BE35" s="244"/>
      <c r="BF35" s="253"/>
      <c r="BG35" s="254"/>
      <c r="BH35" s="254"/>
      <c r="BI35" s="254"/>
      <c r="BJ35" s="255"/>
    </row>
    <row r="36" spans="2:62" ht="20.25" customHeight="1" x14ac:dyDescent="0.4">
      <c r="B36" s="304"/>
      <c r="C36" s="185"/>
      <c r="D36" s="186"/>
      <c r="E36" s="139"/>
      <c r="F36" s="140" t="str">
        <f>C35</f>
        <v>訪問介護員</v>
      </c>
      <c r="G36" s="139"/>
      <c r="H36" s="140" t="str">
        <f>I35</f>
        <v>A</v>
      </c>
      <c r="I36" s="247"/>
      <c r="J36" s="248"/>
      <c r="K36" s="251"/>
      <c r="L36" s="252"/>
      <c r="M36" s="252"/>
      <c r="N36" s="186"/>
      <c r="O36" s="279"/>
      <c r="P36" s="280"/>
      <c r="Q36" s="280"/>
      <c r="R36" s="280"/>
      <c r="S36" s="281"/>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59">
        <f>IF($BE$3="４週",SUM(W36:AX36),IF($BE$3="暦月",SUM(W36:BA36),""))</f>
        <v>159.99999999999997</v>
      </c>
      <c r="BC36" s="260"/>
      <c r="BD36" s="261">
        <f>IF($BE$3="４週",BB36/4,IF($BE$3="暦月",(BB36/($BE$8/7)),""))</f>
        <v>39.999999999999993</v>
      </c>
      <c r="BE36" s="260"/>
      <c r="BF36" s="256"/>
      <c r="BG36" s="257"/>
      <c r="BH36" s="257"/>
      <c r="BI36" s="257"/>
      <c r="BJ36" s="258"/>
    </row>
    <row r="37" spans="2:62" ht="20.25" customHeight="1" x14ac:dyDescent="0.4">
      <c r="B37" s="303">
        <f>B35+1</f>
        <v>12</v>
      </c>
      <c r="C37" s="183" t="s">
        <v>156</v>
      </c>
      <c r="D37" s="184"/>
      <c r="E37" s="139"/>
      <c r="F37" s="140"/>
      <c r="G37" s="139"/>
      <c r="H37" s="140"/>
      <c r="I37" s="245" t="s">
        <v>88</v>
      </c>
      <c r="J37" s="246"/>
      <c r="K37" s="249" t="s">
        <v>101</v>
      </c>
      <c r="L37" s="250"/>
      <c r="M37" s="250"/>
      <c r="N37" s="184"/>
      <c r="O37" s="279" t="s">
        <v>193</v>
      </c>
      <c r="P37" s="280"/>
      <c r="Q37" s="280"/>
      <c r="R37" s="280"/>
      <c r="S37" s="281"/>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41"/>
      <c r="BC37" s="242"/>
      <c r="BD37" s="243"/>
      <c r="BE37" s="244"/>
      <c r="BF37" s="253"/>
      <c r="BG37" s="254"/>
      <c r="BH37" s="254"/>
      <c r="BI37" s="254"/>
      <c r="BJ37" s="255"/>
    </row>
    <row r="38" spans="2:62" ht="20.25" customHeight="1" x14ac:dyDescent="0.4">
      <c r="B38" s="304"/>
      <c r="C38" s="185"/>
      <c r="D38" s="186"/>
      <c r="E38" s="139"/>
      <c r="F38" s="140" t="str">
        <f>C37</f>
        <v>訪問介護員</v>
      </c>
      <c r="G38" s="139"/>
      <c r="H38" s="140" t="str">
        <f>I37</f>
        <v>A</v>
      </c>
      <c r="I38" s="247"/>
      <c r="J38" s="248"/>
      <c r="K38" s="251"/>
      <c r="L38" s="252"/>
      <c r="M38" s="252"/>
      <c r="N38" s="186"/>
      <c r="O38" s="279"/>
      <c r="P38" s="280"/>
      <c r="Q38" s="280"/>
      <c r="R38" s="280"/>
      <c r="S38" s="281"/>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59">
        <f>IF($BE$3="４週",SUM(W38:AX38),IF($BE$3="暦月",SUM(W38:BA38),""))</f>
        <v>159.99999999999997</v>
      </c>
      <c r="BC38" s="260"/>
      <c r="BD38" s="261">
        <f>IF($BE$3="４週",BB38/4,IF($BE$3="暦月",(BB38/($BE$8/7)),""))</f>
        <v>39.999999999999993</v>
      </c>
      <c r="BE38" s="260"/>
      <c r="BF38" s="256"/>
      <c r="BG38" s="257"/>
      <c r="BH38" s="257"/>
      <c r="BI38" s="257"/>
      <c r="BJ38" s="258"/>
    </row>
    <row r="39" spans="2:62" ht="20.25" customHeight="1" x14ac:dyDescent="0.4">
      <c r="B39" s="303">
        <f>B37+1</f>
        <v>13</v>
      </c>
      <c r="C39" s="183" t="s">
        <v>156</v>
      </c>
      <c r="D39" s="184"/>
      <c r="E39" s="139"/>
      <c r="F39" s="140"/>
      <c r="G39" s="139"/>
      <c r="H39" s="140"/>
      <c r="I39" s="245" t="s">
        <v>88</v>
      </c>
      <c r="J39" s="246"/>
      <c r="K39" s="249" t="s">
        <v>89</v>
      </c>
      <c r="L39" s="250"/>
      <c r="M39" s="250"/>
      <c r="N39" s="184"/>
      <c r="O39" s="279" t="s">
        <v>106</v>
      </c>
      <c r="P39" s="280"/>
      <c r="Q39" s="280"/>
      <c r="R39" s="280"/>
      <c r="S39" s="281"/>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41"/>
      <c r="BC39" s="242"/>
      <c r="BD39" s="243"/>
      <c r="BE39" s="244"/>
      <c r="BF39" s="253"/>
      <c r="BG39" s="254"/>
      <c r="BH39" s="254"/>
      <c r="BI39" s="254"/>
      <c r="BJ39" s="255"/>
    </row>
    <row r="40" spans="2:62" ht="20.25" customHeight="1" x14ac:dyDescent="0.4">
      <c r="B40" s="304"/>
      <c r="C40" s="185"/>
      <c r="D40" s="186"/>
      <c r="E40" s="139"/>
      <c r="F40" s="140" t="str">
        <f>C39</f>
        <v>訪問介護員</v>
      </c>
      <c r="G40" s="139"/>
      <c r="H40" s="140" t="str">
        <f>I39</f>
        <v>A</v>
      </c>
      <c r="I40" s="247"/>
      <c r="J40" s="248"/>
      <c r="K40" s="251"/>
      <c r="L40" s="252"/>
      <c r="M40" s="252"/>
      <c r="N40" s="186"/>
      <c r="O40" s="279"/>
      <c r="P40" s="280"/>
      <c r="Q40" s="280"/>
      <c r="R40" s="280"/>
      <c r="S40" s="281"/>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59">
        <f>IF($BE$3="４週",SUM(W40:AX40),IF($BE$3="暦月",SUM(W40:BA40),""))</f>
        <v>159.99999999999997</v>
      </c>
      <c r="BC40" s="260"/>
      <c r="BD40" s="261">
        <f>IF($BE$3="４週",BB40/4,IF($BE$3="暦月",(BB40/($BE$8/7)),""))</f>
        <v>39.999999999999993</v>
      </c>
      <c r="BE40" s="260"/>
      <c r="BF40" s="256"/>
      <c r="BG40" s="257"/>
      <c r="BH40" s="257"/>
      <c r="BI40" s="257"/>
      <c r="BJ40" s="258"/>
    </row>
    <row r="41" spans="2:62" ht="20.25" customHeight="1" x14ac:dyDescent="0.4">
      <c r="B41" s="303">
        <f>B39+1</f>
        <v>14</v>
      </c>
      <c r="C41" s="183" t="s">
        <v>156</v>
      </c>
      <c r="D41" s="184"/>
      <c r="E41" s="139"/>
      <c r="F41" s="140"/>
      <c r="G41" s="139"/>
      <c r="H41" s="140"/>
      <c r="I41" s="245" t="s">
        <v>88</v>
      </c>
      <c r="J41" s="246"/>
      <c r="K41" s="249" t="s">
        <v>89</v>
      </c>
      <c r="L41" s="250"/>
      <c r="M41" s="250"/>
      <c r="N41" s="184"/>
      <c r="O41" s="279" t="s">
        <v>192</v>
      </c>
      <c r="P41" s="280"/>
      <c r="Q41" s="280"/>
      <c r="R41" s="280"/>
      <c r="S41" s="281"/>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41"/>
      <c r="BC41" s="242"/>
      <c r="BD41" s="243"/>
      <c r="BE41" s="244"/>
      <c r="BF41" s="253"/>
      <c r="BG41" s="254"/>
      <c r="BH41" s="254"/>
      <c r="BI41" s="254"/>
      <c r="BJ41" s="255"/>
    </row>
    <row r="42" spans="2:62" ht="20.25" customHeight="1" x14ac:dyDescent="0.4">
      <c r="B42" s="304"/>
      <c r="C42" s="185"/>
      <c r="D42" s="186"/>
      <c r="E42" s="139"/>
      <c r="F42" s="140" t="str">
        <f>C41</f>
        <v>訪問介護員</v>
      </c>
      <c r="G42" s="139"/>
      <c r="H42" s="140" t="str">
        <f>I41</f>
        <v>A</v>
      </c>
      <c r="I42" s="247"/>
      <c r="J42" s="248"/>
      <c r="K42" s="251"/>
      <c r="L42" s="252"/>
      <c r="M42" s="252"/>
      <c r="N42" s="186"/>
      <c r="O42" s="279"/>
      <c r="P42" s="280"/>
      <c r="Q42" s="280"/>
      <c r="R42" s="280"/>
      <c r="S42" s="281"/>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59">
        <f>IF($BE$3="４週",SUM(W42:AX42),IF($BE$3="暦月",SUM(W42:BA42),""))</f>
        <v>159.99999999999997</v>
      </c>
      <c r="BC42" s="260"/>
      <c r="BD42" s="261">
        <f>IF($BE$3="４週",BB42/4,IF($BE$3="暦月",(BB42/($BE$8/7)),""))</f>
        <v>39.999999999999993</v>
      </c>
      <c r="BE42" s="260"/>
      <c r="BF42" s="256"/>
      <c r="BG42" s="257"/>
      <c r="BH42" s="257"/>
      <c r="BI42" s="257"/>
      <c r="BJ42" s="258"/>
    </row>
    <row r="43" spans="2:62" ht="20.25" customHeight="1" x14ac:dyDescent="0.4">
      <c r="B43" s="303">
        <f>B41+1</f>
        <v>15</v>
      </c>
      <c r="C43" s="183" t="s">
        <v>156</v>
      </c>
      <c r="D43" s="184"/>
      <c r="E43" s="139"/>
      <c r="F43" s="140"/>
      <c r="G43" s="139"/>
      <c r="H43" s="140"/>
      <c r="I43" s="245" t="s">
        <v>88</v>
      </c>
      <c r="J43" s="246"/>
      <c r="K43" s="249" t="s">
        <v>145</v>
      </c>
      <c r="L43" s="250"/>
      <c r="M43" s="250"/>
      <c r="N43" s="184"/>
      <c r="O43" s="279" t="s">
        <v>175</v>
      </c>
      <c r="P43" s="280"/>
      <c r="Q43" s="280"/>
      <c r="R43" s="280"/>
      <c r="S43" s="281"/>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41"/>
      <c r="BC43" s="242"/>
      <c r="BD43" s="243"/>
      <c r="BE43" s="244"/>
      <c r="BF43" s="253"/>
      <c r="BG43" s="254"/>
      <c r="BH43" s="254"/>
      <c r="BI43" s="254"/>
      <c r="BJ43" s="255"/>
    </row>
    <row r="44" spans="2:62" ht="20.25" customHeight="1" x14ac:dyDescent="0.4">
      <c r="B44" s="304"/>
      <c r="C44" s="185"/>
      <c r="D44" s="186"/>
      <c r="E44" s="139"/>
      <c r="F44" s="140" t="str">
        <f>C43</f>
        <v>訪問介護員</v>
      </c>
      <c r="G44" s="139"/>
      <c r="H44" s="140" t="str">
        <f>I43</f>
        <v>A</v>
      </c>
      <c r="I44" s="247"/>
      <c r="J44" s="248"/>
      <c r="K44" s="251"/>
      <c r="L44" s="252"/>
      <c r="M44" s="252"/>
      <c r="N44" s="186"/>
      <c r="O44" s="279"/>
      <c r="P44" s="280"/>
      <c r="Q44" s="280"/>
      <c r="R44" s="280"/>
      <c r="S44" s="281"/>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59">
        <f>IF($BE$3="４週",SUM(W44:AX44),IF($BE$3="暦月",SUM(W44:BA44),""))</f>
        <v>159.99999999999997</v>
      </c>
      <c r="BC44" s="260"/>
      <c r="BD44" s="261">
        <f>IF($BE$3="４週",BB44/4,IF($BE$3="暦月",(BB44/($BE$8/7)),""))</f>
        <v>39.999999999999993</v>
      </c>
      <c r="BE44" s="260"/>
      <c r="BF44" s="256"/>
      <c r="BG44" s="257"/>
      <c r="BH44" s="257"/>
      <c r="BI44" s="257"/>
      <c r="BJ44" s="258"/>
    </row>
    <row r="45" spans="2:62" ht="20.25" customHeight="1" x14ac:dyDescent="0.4">
      <c r="B45" s="303">
        <f>B43+1</f>
        <v>16</v>
      </c>
      <c r="C45" s="183" t="s">
        <v>156</v>
      </c>
      <c r="D45" s="184"/>
      <c r="E45" s="139"/>
      <c r="F45" s="140"/>
      <c r="G45" s="139"/>
      <c r="H45" s="140"/>
      <c r="I45" s="245" t="s">
        <v>88</v>
      </c>
      <c r="J45" s="246"/>
      <c r="K45" s="249" t="s">
        <v>89</v>
      </c>
      <c r="L45" s="250"/>
      <c r="M45" s="250"/>
      <c r="N45" s="184"/>
      <c r="O45" s="279" t="s">
        <v>191</v>
      </c>
      <c r="P45" s="280"/>
      <c r="Q45" s="280"/>
      <c r="R45" s="280"/>
      <c r="S45" s="281"/>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41"/>
      <c r="BC45" s="242"/>
      <c r="BD45" s="243"/>
      <c r="BE45" s="244"/>
      <c r="BF45" s="253"/>
      <c r="BG45" s="254"/>
      <c r="BH45" s="254"/>
      <c r="BI45" s="254"/>
      <c r="BJ45" s="255"/>
    </row>
    <row r="46" spans="2:62" ht="20.25" customHeight="1" x14ac:dyDescent="0.4">
      <c r="B46" s="304"/>
      <c r="C46" s="185"/>
      <c r="D46" s="186"/>
      <c r="E46" s="139"/>
      <c r="F46" s="140" t="str">
        <f>C45</f>
        <v>訪問介護員</v>
      </c>
      <c r="G46" s="139"/>
      <c r="H46" s="140" t="str">
        <f>I45</f>
        <v>A</v>
      </c>
      <c r="I46" s="247"/>
      <c r="J46" s="248"/>
      <c r="K46" s="251"/>
      <c r="L46" s="252"/>
      <c r="M46" s="252"/>
      <c r="N46" s="186"/>
      <c r="O46" s="279"/>
      <c r="P46" s="280"/>
      <c r="Q46" s="280"/>
      <c r="R46" s="280"/>
      <c r="S46" s="281"/>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59">
        <f>IF($BE$3="４週",SUM(W46:AX46),IF($BE$3="暦月",SUM(W46:BA46),""))</f>
        <v>159.99999999999997</v>
      </c>
      <c r="BC46" s="260"/>
      <c r="BD46" s="261">
        <f>IF($BE$3="４週",BB46/4,IF($BE$3="暦月",(BB46/($BE$8/7)),""))</f>
        <v>39.999999999999993</v>
      </c>
      <c r="BE46" s="260"/>
      <c r="BF46" s="256"/>
      <c r="BG46" s="257"/>
      <c r="BH46" s="257"/>
      <c r="BI46" s="257"/>
      <c r="BJ46" s="258"/>
    </row>
    <row r="47" spans="2:62" ht="20.25" customHeight="1" x14ac:dyDescent="0.4">
      <c r="B47" s="303">
        <f>B45+1</f>
        <v>17</v>
      </c>
      <c r="C47" s="183" t="s">
        <v>156</v>
      </c>
      <c r="D47" s="184"/>
      <c r="E47" s="139"/>
      <c r="F47" s="140"/>
      <c r="G47" s="139"/>
      <c r="H47" s="140"/>
      <c r="I47" s="245" t="s">
        <v>88</v>
      </c>
      <c r="J47" s="246"/>
      <c r="K47" s="249" t="s">
        <v>89</v>
      </c>
      <c r="L47" s="250"/>
      <c r="M47" s="250"/>
      <c r="N47" s="184"/>
      <c r="O47" s="279" t="s">
        <v>190</v>
      </c>
      <c r="P47" s="280"/>
      <c r="Q47" s="280"/>
      <c r="R47" s="280"/>
      <c r="S47" s="281"/>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41"/>
      <c r="BC47" s="242"/>
      <c r="BD47" s="243"/>
      <c r="BE47" s="244"/>
      <c r="BF47" s="253"/>
      <c r="BG47" s="254"/>
      <c r="BH47" s="254"/>
      <c r="BI47" s="254"/>
      <c r="BJ47" s="255"/>
    </row>
    <row r="48" spans="2:62" ht="20.25" customHeight="1" x14ac:dyDescent="0.4">
      <c r="B48" s="304"/>
      <c r="C48" s="185"/>
      <c r="D48" s="186"/>
      <c r="E48" s="139"/>
      <c r="F48" s="140" t="str">
        <f>C47</f>
        <v>訪問介護員</v>
      </c>
      <c r="G48" s="139"/>
      <c r="H48" s="140" t="str">
        <f>I47</f>
        <v>A</v>
      </c>
      <c r="I48" s="247"/>
      <c r="J48" s="248"/>
      <c r="K48" s="251"/>
      <c r="L48" s="252"/>
      <c r="M48" s="252"/>
      <c r="N48" s="186"/>
      <c r="O48" s="279"/>
      <c r="P48" s="280"/>
      <c r="Q48" s="280"/>
      <c r="R48" s="280"/>
      <c r="S48" s="281"/>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59">
        <f>IF($BE$3="４週",SUM(W48:AX48),IF($BE$3="暦月",SUM(W48:BA48),""))</f>
        <v>159.99999999999997</v>
      </c>
      <c r="BC48" s="260"/>
      <c r="BD48" s="261">
        <f>IF($BE$3="４週",BB48/4,IF($BE$3="暦月",(BB48/($BE$8/7)),""))</f>
        <v>39.999999999999993</v>
      </c>
      <c r="BE48" s="260"/>
      <c r="BF48" s="256"/>
      <c r="BG48" s="257"/>
      <c r="BH48" s="257"/>
      <c r="BI48" s="257"/>
      <c r="BJ48" s="258"/>
    </row>
    <row r="49" spans="2:62" ht="20.25" customHeight="1" x14ac:dyDescent="0.4">
      <c r="B49" s="303">
        <f>B47+1</f>
        <v>18</v>
      </c>
      <c r="C49" s="183"/>
      <c r="D49" s="184"/>
      <c r="E49" s="139"/>
      <c r="F49" s="140"/>
      <c r="G49" s="139"/>
      <c r="H49" s="140"/>
      <c r="I49" s="245"/>
      <c r="J49" s="246"/>
      <c r="K49" s="249"/>
      <c r="L49" s="250"/>
      <c r="M49" s="250"/>
      <c r="N49" s="184"/>
      <c r="O49" s="279"/>
      <c r="P49" s="280"/>
      <c r="Q49" s="280"/>
      <c r="R49" s="280"/>
      <c r="S49" s="281"/>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41"/>
      <c r="BC49" s="242"/>
      <c r="BD49" s="243"/>
      <c r="BE49" s="244"/>
      <c r="BF49" s="253"/>
      <c r="BG49" s="254"/>
      <c r="BH49" s="254"/>
      <c r="BI49" s="254"/>
      <c r="BJ49" s="255"/>
    </row>
    <row r="50" spans="2:62" ht="20.25" customHeight="1" x14ac:dyDescent="0.4">
      <c r="B50" s="304"/>
      <c r="C50" s="185"/>
      <c r="D50" s="186"/>
      <c r="E50" s="139"/>
      <c r="F50" s="140">
        <f>C49</f>
        <v>0</v>
      </c>
      <c r="G50" s="139"/>
      <c r="H50" s="140">
        <f>I49</f>
        <v>0</v>
      </c>
      <c r="I50" s="247"/>
      <c r="J50" s="248"/>
      <c r="K50" s="251"/>
      <c r="L50" s="252"/>
      <c r="M50" s="252"/>
      <c r="N50" s="186"/>
      <c r="O50" s="279"/>
      <c r="P50" s="280"/>
      <c r="Q50" s="280"/>
      <c r="R50" s="280"/>
      <c r="S50" s="281"/>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59">
        <f>IF($BE$3="４週",SUM(W50:AX50),IF($BE$3="暦月",SUM(W50:BA50),""))</f>
        <v>0</v>
      </c>
      <c r="BC50" s="260"/>
      <c r="BD50" s="261">
        <f>IF($BE$3="４週",BB50/4,IF($BE$3="暦月",(BB50/($BE$8/7)),""))</f>
        <v>0</v>
      </c>
      <c r="BE50" s="260"/>
      <c r="BF50" s="256"/>
      <c r="BG50" s="257"/>
      <c r="BH50" s="257"/>
      <c r="BI50" s="257"/>
      <c r="BJ50" s="258"/>
    </row>
    <row r="51" spans="2:62" ht="20.25" customHeight="1" x14ac:dyDescent="0.4">
      <c r="B51" s="303">
        <f>B49+1</f>
        <v>19</v>
      </c>
      <c r="C51" s="183"/>
      <c r="D51" s="184"/>
      <c r="E51" s="141"/>
      <c r="F51" s="142"/>
      <c r="G51" s="141"/>
      <c r="H51" s="142"/>
      <c r="I51" s="245"/>
      <c r="J51" s="246"/>
      <c r="K51" s="249"/>
      <c r="L51" s="250"/>
      <c r="M51" s="250"/>
      <c r="N51" s="184"/>
      <c r="O51" s="279"/>
      <c r="P51" s="280"/>
      <c r="Q51" s="280"/>
      <c r="R51" s="280"/>
      <c r="S51" s="281"/>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41"/>
      <c r="BC51" s="242"/>
      <c r="BD51" s="243"/>
      <c r="BE51" s="244"/>
      <c r="BF51" s="253"/>
      <c r="BG51" s="254"/>
      <c r="BH51" s="254"/>
      <c r="BI51" s="254"/>
      <c r="BJ51" s="255"/>
    </row>
    <row r="52" spans="2:62" ht="20.25" customHeight="1" x14ac:dyDescent="0.4">
      <c r="B52" s="304"/>
      <c r="C52" s="185"/>
      <c r="D52" s="186"/>
      <c r="E52" s="139"/>
      <c r="F52" s="140">
        <f>C51</f>
        <v>0</v>
      </c>
      <c r="G52" s="139"/>
      <c r="H52" s="140">
        <f>I51</f>
        <v>0</v>
      </c>
      <c r="I52" s="247"/>
      <c r="J52" s="248"/>
      <c r="K52" s="251"/>
      <c r="L52" s="252"/>
      <c r="M52" s="252"/>
      <c r="N52" s="186"/>
      <c r="O52" s="279"/>
      <c r="P52" s="280"/>
      <c r="Q52" s="280"/>
      <c r="R52" s="280"/>
      <c r="S52" s="281"/>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59">
        <f>IF($BE$3="４週",SUM(W52:AX52),IF($BE$3="暦月",SUM(W52:BA52),""))</f>
        <v>0</v>
      </c>
      <c r="BC52" s="260"/>
      <c r="BD52" s="261">
        <f>IF($BE$3="４週",BB52/4,IF($BE$3="暦月",(BB52/($BE$8/7)),""))</f>
        <v>0</v>
      </c>
      <c r="BE52" s="260"/>
      <c r="BF52" s="256"/>
      <c r="BG52" s="257"/>
      <c r="BH52" s="257"/>
      <c r="BI52" s="257"/>
      <c r="BJ52" s="258"/>
    </row>
    <row r="53" spans="2:62" ht="20.25" customHeight="1" x14ac:dyDescent="0.4">
      <c r="B53" s="303">
        <f>B51+1</f>
        <v>20</v>
      </c>
      <c r="C53" s="183"/>
      <c r="D53" s="184"/>
      <c r="E53" s="141"/>
      <c r="F53" s="142"/>
      <c r="G53" s="141"/>
      <c r="H53" s="142"/>
      <c r="I53" s="245"/>
      <c r="J53" s="246"/>
      <c r="K53" s="249"/>
      <c r="L53" s="250"/>
      <c r="M53" s="250"/>
      <c r="N53" s="184"/>
      <c r="O53" s="279"/>
      <c r="P53" s="280"/>
      <c r="Q53" s="280"/>
      <c r="R53" s="280"/>
      <c r="S53" s="281"/>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41"/>
      <c r="BC53" s="242"/>
      <c r="BD53" s="243"/>
      <c r="BE53" s="244"/>
      <c r="BF53" s="253"/>
      <c r="BG53" s="254"/>
      <c r="BH53" s="254"/>
      <c r="BI53" s="254"/>
      <c r="BJ53" s="255"/>
    </row>
    <row r="54" spans="2:62" ht="20.25" customHeight="1" x14ac:dyDescent="0.4">
      <c r="B54" s="304"/>
      <c r="C54" s="185"/>
      <c r="D54" s="186"/>
      <c r="E54" s="139"/>
      <c r="F54" s="140">
        <f>C53</f>
        <v>0</v>
      </c>
      <c r="G54" s="139"/>
      <c r="H54" s="140">
        <f>I53</f>
        <v>0</v>
      </c>
      <c r="I54" s="247"/>
      <c r="J54" s="248"/>
      <c r="K54" s="251"/>
      <c r="L54" s="252"/>
      <c r="M54" s="252"/>
      <c r="N54" s="186"/>
      <c r="O54" s="279"/>
      <c r="P54" s="280"/>
      <c r="Q54" s="280"/>
      <c r="R54" s="280"/>
      <c r="S54" s="281"/>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59">
        <f>IF($BE$3="４週",SUM(W54:AX54),IF($BE$3="暦月",SUM(W54:BA54),""))</f>
        <v>0</v>
      </c>
      <c r="BC54" s="260"/>
      <c r="BD54" s="261">
        <f>IF($BE$3="４週",BB54/4,IF($BE$3="暦月",(BB54/($BE$8/7)),""))</f>
        <v>0</v>
      </c>
      <c r="BE54" s="260"/>
      <c r="BF54" s="256"/>
      <c r="BG54" s="257"/>
      <c r="BH54" s="257"/>
      <c r="BI54" s="257"/>
      <c r="BJ54" s="258"/>
    </row>
    <row r="55" spans="2:62" ht="20.25" customHeight="1" x14ac:dyDescent="0.4">
      <c r="B55" s="303">
        <f>B53+1</f>
        <v>21</v>
      </c>
      <c r="C55" s="183"/>
      <c r="D55" s="184"/>
      <c r="E55" s="139"/>
      <c r="F55" s="140"/>
      <c r="G55" s="139"/>
      <c r="H55" s="140"/>
      <c r="I55" s="245"/>
      <c r="J55" s="246"/>
      <c r="K55" s="249"/>
      <c r="L55" s="250"/>
      <c r="M55" s="250"/>
      <c r="N55" s="184"/>
      <c r="O55" s="279"/>
      <c r="P55" s="280"/>
      <c r="Q55" s="280"/>
      <c r="R55" s="280"/>
      <c r="S55" s="281"/>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41"/>
      <c r="BC55" s="242"/>
      <c r="BD55" s="243"/>
      <c r="BE55" s="244"/>
      <c r="BF55" s="253"/>
      <c r="BG55" s="254"/>
      <c r="BH55" s="254"/>
      <c r="BI55" s="254"/>
      <c r="BJ55" s="255"/>
    </row>
    <row r="56" spans="2:62" ht="20.25" customHeight="1" x14ac:dyDescent="0.4">
      <c r="B56" s="304"/>
      <c r="C56" s="185"/>
      <c r="D56" s="186"/>
      <c r="E56" s="139"/>
      <c r="F56" s="140">
        <f>C55</f>
        <v>0</v>
      </c>
      <c r="G56" s="139"/>
      <c r="H56" s="140">
        <f>I55</f>
        <v>0</v>
      </c>
      <c r="I56" s="247"/>
      <c r="J56" s="248"/>
      <c r="K56" s="251"/>
      <c r="L56" s="252"/>
      <c r="M56" s="252"/>
      <c r="N56" s="186"/>
      <c r="O56" s="279"/>
      <c r="P56" s="280"/>
      <c r="Q56" s="280"/>
      <c r="R56" s="280"/>
      <c r="S56" s="281"/>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59">
        <f>IF($BE$3="４週",SUM(W56:AX56),IF($BE$3="暦月",SUM(W56:BA56),""))</f>
        <v>0</v>
      </c>
      <c r="BC56" s="260"/>
      <c r="BD56" s="261">
        <f>IF($BE$3="４週",BB56/4,IF($BE$3="暦月",(BB56/($BE$8/7)),""))</f>
        <v>0</v>
      </c>
      <c r="BE56" s="260"/>
      <c r="BF56" s="256"/>
      <c r="BG56" s="257"/>
      <c r="BH56" s="257"/>
      <c r="BI56" s="257"/>
      <c r="BJ56" s="258"/>
    </row>
    <row r="57" spans="2:62" ht="20.25" customHeight="1" x14ac:dyDescent="0.4">
      <c r="B57" s="303">
        <f>B55+1</f>
        <v>22</v>
      </c>
      <c r="C57" s="183"/>
      <c r="D57" s="184"/>
      <c r="E57" s="139"/>
      <c r="F57" s="140"/>
      <c r="G57" s="139"/>
      <c r="H57" s="140"/>
      <c r="I57" s="245"/>
      <c r="J57" s="246"/>
      <c r="K57" s="249"/>
      <c r="L57" s="250"/>
      <c r="M57" s="250"/>
      <c r="N57" s="184"/>
      <c r="O57" s="279"/>
      <c r="P57" s="280"/>
      <c r="Q57" s="280"/>
      <c r="R57" s="280"/>
      <c r="S57" s="281"/>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41"/>
      <c r="BC57" s="242"/>
      <c r="BD57" s="243"/>
      <c r="BE57" s="244"/>
      <c r="BF57" s="253"/>
      <c r="BG57" s="254"/>
      <c r="BH57" s="254"/>
      <c r="BI57" s="254"/>
      <c r="BJ57" s="255"/>
    </row>
    <row r="58" spans="2:62" ht="20.25" customHeight="1" x14ac:dyDescent="0.4">
      <c r="B58" s="304"/>
      <c r="C58" s="185"/>
      <c r="D58" s="186"/>
      <c r="E58" s="139"/>
      <c r="F58" s="140">
        <f>C57</f>
        <v>0</v>
      </c>
      <c r="G58" s="139"/>
      <c r="H58" s="140">
        <f>I57</f>
        <v>0</v>
      </c>
      <c r="I58" s="247"/>
      <c r="J58" s="248"/>
      <c r="K58" s="251"/>
      <c r="L58" s="252"/>
      <c r="M58" s="252"/>
      <c r="N58" s="186"/>
      <c r="O58" s="279"/>
      <c r="P58" s="280"/>
      <c r="Q58" s="280"/>
      <c r="R58" s="280"/>
      <c r="S58" s="281"/>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59">
        <f>IF($BE$3="４週",SUM(W58:AX58),IF($BE$3="暦月",SUM(W58:BA58),""))</f>
        <v>0</v>
      </c>
      <c r="BC58" s="260"/>
      <c r="BD58" s="261">
        <f>IF($BE$3="４週",BB58/4,IF($BE$3="暦月",(BB58/($BE$8/7)),""))</f>
        <v>0</v>
      </c>
      <c r="BE58" s="260"/>
      <c r="BF58" s="256"/>
      <c r="BG58" s="257"/>
      <c r="BH58" s="257"/>
      <c r="BI58" s="257"/>
      <c r="BJ58" s="258"/>
    </row>
    <row r="59" spans="2:62" ht="20.25" customHeight="1" x14ac:dyDescent="0.4">
      <c r="B59" s="303">
        <f>B57+1</f>
        <v>23</v>
      </c>
      <c r="C59" s="183"/>
      <c r="D59" s="184"/>
      <c r="E59" s="139"/>
      <c r="F59" s="140"/>
      <c r="G59" s="139"/>
      <c r="H59" s="140"/>
      <c r="I59" s="245"/>
      <c r="J59" s="246"/>
      <c r="K59" s="249"/>
      <c r="L59" s="250"/>
      <c r="M59" s="250"/>
      <c r="N59" s="184"/>
      <c r="O59" s="279"/>
      <c r="P59" s="280"/>
      <c r="Q59" s="280"/>
      <c r="R59" s="280"/>
      <c r="S59" s="281"/>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41"/>
      <c r="BC59" s="242"/>
      <c r="BD59" s="243"/>
      <c r="BE59" s="244"/>
      <c r="BF59" s="253"/>
      <c r="BG59" s="254"/>
      <c r="BH59" s="254"/>
      <c r="BI59" s="254"/>
      <c r="BJ59" s="255"/>
    </row>
    <row r="60" spans="2:62" ht="20.25" customHeight="1" x14ac:dyDescent="0.4">
      <c r="B60" s="304"/>
      <c r="C60" s="185"/>
      <c r="D60" s="186"/>
      <c r="E60" s="139"/>
      <c r="F60" s="140">
        <f>C59</f>
        <v>0</v>
      </c>
      <c r="G60" s="139"/>
      <c r="H60" s="140">
        <f>I59</f>
        <v>0</v>
      </c>
      <c r="I60" s="247"/>
      <c r="J60" s="248"/>
      <c r="K60" s="251"/>
      <c r="L60" s="252"/>
      <c r="M60" s="252"/>
      <c r="N60" s="186"/>
      <c r="O60" s="279"/>
      <c r="P60" s="280"/>
      <c r="Q60" s="280"/>
      <c r="R60" s="280"/>
      <c r="S60" s="281"/>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59">
        <f>IF($BE$3="４週",SUM(W60:AX60),IF($BE$3="暦月",SUM(W60:BA60),""))</f>
        <v>0</v>
      </c>
      <c r="BC60" s="260"/>
      <c r="BD60" s="261">
        <f>IF($BE$3="４週",BB60/4,IF($BE$3="暦月",(BB60/($BE$8/7)),""))</f>
        <v>0</v>
      </c>
      <c r="BE60" s="260"/>
      <c r="BF60" s="256"/>
      <c r="BG60" s="257"/>
      <c r="BH60" s="257"/>
      <c r="BI60" s="257"/>
      <c r="BJ60" s="258"/>
    </row>
    <row r="61" spans="2:62" ht="20.25" customHeight="1" x14ac:dyDescent="0.4">
      <c r="B61" s="303">
        <f>B59+1</f>
        <v>24</v>
      </c>
      <c r="C61" s="183"/>
      <c r="D61" s="184"/>
      <c r="E61" s="139"/>
      <c r="F61" s="140"/>
      <c r="G61" s="139"/>
      <c r="H61" s="140"/>
      <c r="I61" s="245"/>
      <c r="J61" s="246"/>
      <c r="K61" s="249"/>
      <c r="L61" s="250"/>
      <c r="M61" s="250"/>
      <c r="N61" s="184"/>
      <c r="O61" s="279"/>
      <c r="P61" s="280"/>
      <c r="Q61" s="280"/>
      <c r="R61" s="280"/>
      <c r="S61" s="281"/>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41"/>
      <c r="BC61" s="242"/>
      <c r="BD61" s="243"/>
      <c r="BE61" s="244"/>
      <c r="BF61" s="253"/>
      <c r="BG61" s="254"/>
      <c r="BH61" s="254"/>
      <c r="BI61" s="254"/>
      <c r="BJ61" s="255"/>
    </row>
    <row r="62" spans="2:62" ht="20.25" customHeight="1" x14ac:dyDescent="0.4">
      <c r="B62" s="304"/>
      <c r="C62" s="185"/>
      <c r="D62" s="186"/>
      <c r="E62" s="139"/>
      <c r="F62" s="140">
        <f>C61</f>
        <v>0</v>
      </c>
      <c r="G62" s="139"/>
      <c r="H62" s="140">
        <f>I61</f>
        <v>0</v>
      </c>
      <c r="I62" s="247"/>
      <c r="J62" s="248"/>
      <c r="K62" s="251"/>
      <c r="L62" s="252"/>
      <c r="M62" s="252"/>
      <c r="N62" s="186"/>
      <c r="O62" s="279"/>
      <c r="P62" s="280"/>
      <c r="Q62" s="280"/>
      <c r="R62" s="280"/>
      <c r="S62" s="281"/>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59">
        <f>IF($BE$3="４週",SUM(W62:AX62),IF($BE$3="暦月",SUM(W62:BA62),""))</f>
        <v>0</v>
      </c>
      <c r="BC62" s="260"/>
      <c r="BD62" s="261">
        <f>IF($BE$3="４週",BB62/4,IF($BE$3="暦月",(BB62/($BE$8/7)),""))</f>
        <v>0</v>
      </c>
      <c r="BE62" s="260"/>
      <c r="BF62" s="256"/>
      <c r="BG62" s="257"/>
      <c r="BH62" s="257"/>
      <c r="BI62" s="257"/>
      <c r="BJ62" s="258"/>
    </row>
    <row r="63" spans="2:62" ht="20.25" customHeight="1" x14ac:dyDescent="0.4">
      <c r="B63" s="303">
        <f>B61+1</f>
        <v>25</v>
      </c>
      <c r="C63" s="183"/>
      <c r="D63" s="184"/>
      <c r="E63" s="139"/>
      <c r="F63" s="140"/>
      <c r="G63" s="139"/>
      <c r="H63" s="140"/>
      <c r="I63" s="245"/>
      <c r="J63" s="246"/>
      <c r="K63" s="249"/>
      <c r="L63" s="250"/>
      <c r="M63" s="250"/>
      <c r="N63" s="184"/>
      <c r="O63" s="279"/>
      <c r="P63" s="280"/>
      <c r="Q63" s="280"/>
      <c r="R63" s="280"/>
      <c r="S63" s="281"/>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41"/>
      <c r="BC63" s="242"/>
      <c r="BD63" s="243"/>
      <c r="BE63" s="244"/>
      <c r="BF63" s="253"/>
      <c r="BG63" s="254"/>
      <c r="BH63" s="254"/>
      <c r="BI63" s="254"/>
      <c r="BJ63" s="255"/>
    </row>
    <row r="64" spans="2:62" ht="20.25" customHeight="1" x14ac:dyDescent="0.4">
      <c r="B64" s="304"/>
      <c r="C64" s="185"/>
      <c r="D64" s="186"/>
      <c r="E64" s="139"/>
      <c r="F64" s="140">
        <f>C63</f>
        <v>0</v>
      </c>
      <c r="G64" s="139"/>
      <c r="H64" s="140">
        <f>I63</f>
        <v>0</v>
      </c>
      <c r="I64" s="247"/>
      <c r="J64" s="248"/>
      <c r="K64" s="251"/>
      <c r="L64" s="252"/>
      <c r="M64" s="252"/>
      <c r="N64" s="186"/>
      <c r="O64" s="279"/>
      <c r="P64" s="280"/>
      <c r="Q64" s="280"/>
      <c r="R64" s="280"/>
      <c r="S64" s="281"/>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59">
        <f>IF($BE$3="４週",SUM(W64:AX64),IF($BE$3="暦月",SUM(W64:BA64),""))</f>
        <v>0</v>
      </c>
      <c r="BC64" s="260"/>
      <c r="BD64" s="261">
        <f>IF($BE$3="４週",BB64/4,IF($BE$3="暦月",(BB64/($BE$8/7)),""))</f>
        <v>0</v>
      </c>
      <c r="BE64" s="260"/>
      <c r="BF64" s="256"/>
      <c r="BG64" s="257"/>
      <c r="BH64" s="257"/>
      <c r="BI64" s="257"/>
      <c r="BJ64" s="258"/>
    </row>
    <row r="65" spans="2:62" ht="20.25" customHeight="1" x14ac:dyDescent="0.4">
      <c r="B65" s="303">
        <f>B63+1</f>
        <v>26</v>
      </c>
      <c r="C65" s="183"/>
      <c r="D65" s="184"/>
      <c r="E65" s="139"/>
      <c r="F65" s="140"/>
      <c r="G65" s="139"/>
      <c r="H65" s="140"/>
      <c r="I65" s="245"/>
      <c r="J65" s="246"/>
      <c r="K65" s="249"/>
      <c r="L65" s="250"/>
      <c r="M65" s="250"/>
      <c r="N65" s="184"/>
      <c r="O65" s="279"/>
      <c r="P65" s="280"/>
      <c r="Q65" s="280"/>
      <c r="R65" s="280"/>
      <c r="S65" s="281"/>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41"/>
      <c r="BC65" s="242"/>
      <c r="BD65" s="243"/>
      <c r="BE65" s="244"/>
      <c r="BF65" s="253"/>
      <c r="BG65" s="254"/>
      <c r="BH65" s="254"/>
      <c r="BI65" s="254"/>
      <c r="BJ65" s="255"/>
    </row>
    <row r="66" spans="2:62" ht="20.25" customHeight="1" x14ac:dyDescent="0.4">
      <c r="B66" s="304"/>
      <c r="C66" s="185"/>
      <c r="D66" s="186"/>
      <c r="E66" s="139"/>
      <c r="F66" s="140">
        <f>C65</f>
        <v>0</v>
      </c>
      <c r="G66" s="139"/>
      <c r="H66" s="140">
        <f>I65</f>
        <v>0</v>
      </c>
      <c r="I66" s="247"/>
      <c r="J66" s="248"/>
      <c r="K66" s="251"/>
      <c r="L66" s="252"/>
      <c r="M66" s="252"/>
      <c r="N66" s="186"/>
      <c r="O66" s="279"/>
      <c r="P66" s="280"/>
      <c r="Q66" s="280"/>
      <c r="R66" s="280"/>
      <c r="S66" s="281"/>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59">
        <f>IF($BE$3="４週",SUM(W66:AX66),IF($BE$3="暦月",SUM(W66:BA66),""))</f>
        <v>0</v>
      </c>
      <c r="BC66" s="260"/>
      <c r="BD66" s="261">
        <f>IF($BE$3="４週",BB66/4,IF($BE$3="暦月",(BB66/($BE$8/7)),""))</f>
        <v>0</v>
      </c>
      <c r="BE66" s="260"/>
      <c r="BF66" s="256"/>
      <c r="BG66" s="257"/>
      <c r="BH66" s="257"/>
      <c r="BI66" s="257"/>
      <c r="BJ66" s="258"/>
    </row>
    <row r="67" spans="2:62" ht="20.25" customHeight="1" x14ac:dyDescent="0.4">
      <c r="B67" s="303">
        <f>B65+1</f>
        <v>27</v>
      </c>
      <c r="C67" s="183"/>
      <c r="D67" s="184"/>
      <c r="E67" s="139"/>
      <c r="F67" s="140"/>
      <c r="G67" s="139"/>
      <c r="H67" s="140"/>
      <c r="I67" s="245"/>
      <c r="J67" s="246"/>
      <c r="K67" s="249"/>
      <c r="L67" s="250"/>
      <c r="M67" s="250"/>
      <c r="N67" s="184"/>
      <c r="O67" s="279"/>
      <c r="P67" s="280"/>
      <c r="Q67" s="280"/>
      <c r="R67" s="280"/>
      <c r="S67" s="281"/>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41"/>
      <c r="BC67" s="242"/>
      <c r="BD67" s="243"/>
      <c r="BE67" s="244"/>
      <c r="BF67" s="253"/>
      <c r="BG67" s="254"/>
      <c r="BH67" s="254"/>
      <c r="BI67" s="254"/>
      <c r="BJ67" s="255"/>
    </row>
    <row r="68" spans="2:62" ht="20.25" customHeight="1" x14ac:dyDescent="0.4">
      <c r="B68" s="304"/>
      <c r="C68" s="185"/>
      <c r="D68" s="186"/>
      <c r="E68" s="139"/>
      <c r="F68" s="140">
        <f>C67</f>
        <v>0</v>
      </c>
      <c r="G68" s="139"/>
      <c r="H68" s="140">
        <f>I67</f>
        <v>0</v>
      </c>
      <c r="I68" s="247"/>
      <c r="J68" s="248"/>
      <c r="K68" s="251"/>
      <c r="L68" s="252"/>
      <c r="M68" s="252"/>
      <c r="N68" s="186"/>
      <c r="O68" s="279"/>
      <c r="P68" s="280"/>
      <c r="Q68" s="280"/>
      <c r="R68" s="280"/>
      <c r="S68" s="281"/>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59">
        <f>IF($BE$3="４週",SUM(W68:AX68),IF($BE$3="暦月",SUM(W68:BA68),""))</f>
        <v>0</v>
      </c>
      <c r="BC68" s="260"/>
      <c r="BD68" s="261">
        <f>IF($BE$3="４週",BB68/4,IF($BE$3="暦月",(BB68/($BE$8/7)),""))</f>
        <v>0</v>
      </c>
      <c r="BE68" s="260"/>
      <c r="BF68" s="256"/>
      <c r="BG68" s="257"/>
      <c r="BH68" s="257"/>
      <c r="BI68" s="257"/>
      <c r="BJ68" s="258"/>
    </row>
    <row r="69" spans="2:62" ht="20.25" customHeight="1" x14ac:dyDescent="0.4">
      <c r="B69" s="303">
        <f>B67+1</f>
        <v>28</v>
      </c>
      <c r="C69" s="183"/>
      <c r="D69" s="184"/>
      <c r="E69" s="139"/>
      <c r="F69" s="140"/>
      <c r="G69" s="139"/>
      <c r="H69" s="140"/>
      <c r="I69" s="245"/>
      <c r="J69" s="246"/>
      <c r="K69" s="249"/>
      <c r="L69" s="250"/>
      <c r="M69" s="250"/>
      <c r="N69" s="184"/>
      <c r="O69" s="279"/>
      <c r="P69" s="280"/>
      <c r="Q69" s="280"/>
      <c r="R69" s="280"/>
      <c r="S69" s="281"/>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41"/>
      <c r="BC69" s="242"/>
      <c r="BD69" s="243"/>
      <c r="BE69" s="244"/>
      <c r="BF69" s="253"/>
      <c r="BG69" s="254"/>
      <c r="BH69" s="254"/>
      <c r="BI69" s="254"/>
      <c r="BJ69" s="255"/>
    </row>
    <row r="70" spans="2:62" ht="20.25" customHeight="1" x14ac:dyDescent="0.4">
      <c r="B70" s="304"/>
      <c r="C70" s="185"/>
      <c r="D70" s="186"/>
      <c r="E70" s="139"/>
      <c r="F70" s="140">
        <f>C69</f>
        <v>0</v>
      </c>
      <c r="G70" s="139"/>
      <c r="H70" s="140">
        <f>I69</f>
        <v>0</v>
      </c>
      <c r="I70" s="247"/>
      <c r="J70" s="248"/>
      <c r="K70" s="251"/>
      <c r="L70" s="252"/>
      <c r="M70" s="252"/>
      <c r="N70" s="186"/>
      <c r="O70" s="279"/>
      <c r="P70" s="280"/>
      <c r="Q70" s="280"/>
      <c r="R70" s="280"/>
      <c r="S70" s="281"/>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59">
        <f>IF($BE$3="４週",SUM(W70:AX70),IF($BE$3="暦月",SUM(W70:BA70),""))</f>
        <v>0</v>
      </c>
      <c r="BC70" s="260"/>
      <c r="BD70" s="261">
        <f>IF($BE$3="４週",BB70/4,IF($BE$3="暦月",(BB70/($BE$8/7)),""))</f>
        <v>0</v>
      </c>
      <c r="BE70" s="260"/>
      <c r="BF70" s="256"/>
      <c r="BG70" s="257"/>
      <c r="BH70" s="257"/>
      <c r="BI70" s="257"/>
      <c r="BJ70" s="258"/>
    </row>
    <row r="71" spans="2:62" ht="20.25" customHeight="1" x14ac:dyDescent="0.4">
      <c r="B71" s="303">
        <f>B69+1</f>
        <v>29</v>
      </c>
      <c r="C71" s="183"/>
      <c r="D71" s="184"/>
      <c r="E71" s="139"/>
      <c r="F71" s="140"/>
      <c r="G71" s="139"/>
      <c r="H71" s="140"/>
      <c r="I71" s="245"/>
      <c r="J71" s="246"/>
      <c r="K71" s="249"/>
      <c r="L71" s="250"/>
      <c r="M71" s="250"/>
      <c r="N71" s="184"/>
      <c r="O71" s="279"/>
      <c r="P71" s="280"/>
      <c r="Q71" s="280"/>
      <c r="R71" s="280"/>
      <c r="S71" s="281"/>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41"/>
      <c r="BC71" s="242"/>
      <c r="BD71" s="243"/>
      <c r="BE71" s="244"/>
      <c r="BF71" s="253"/>
      <c r="BG71" s="254"/>
      <c r="BH71" s="254"/>
      <c r="BI71" s="254"/>
      <c r="BJ71" s="255"/>
    </row>
    <row r="72" spans="2:62" ht="20.25" customHeight="1" x14ac:dyDescent="0.4">
      <c r="B72" s="304"/>
      <c r="C72" s="297"/>
      <c r="D72" s="298"/>
      <c r="E72" s="181"/>
      <c r="F72" s="182">
        <f>C71</f>
        <v>0</v>
      </c>
      <c r="G72" s="181"/>
      <c r="H72" s="182">
        <f>I71</f>
        <v>0</v>
      </c>
      <c r="I72" s="299"/>
      <c r="J72" s="300"/>
      <c r="K72" s="301"/>
      <c r="L72" s="302"/>
      <c r="M72" s="302"/>
      <c r="N72" s="298"/>
      <c r="O72" s="279"/>
      <c r="P72" s="280"/>
      <c r="Q72" s="280"/>
      <c r="R72" s="280"/>
      <c r="S72" s="281"/>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3">
        <f>B71+1</f>
        <v>30</v>
      </c>
      <c r="C73" s="183"/>
      <c r="D73" s="184"/>
      <c r="E73" s="141"/>
      <c r="F73" s="142"/>
      <c r="G73" s="141"/>
      <c r="H73" s="142"/>
      <c r="I73" s="245"/>
      <c r="J73" s="246"/>
      <c r="K73" s="249"/>
      <c r="L73" s="250"/>
      <c r="M73" s="250"/>
      <c r="N73" s="184"/>
      <c r="O73" s="279"/>
      <c r="P73" s="280"/>
      <c r="Q73" s="280"/>
      <c r="R73" s="280"/>
      <c r="S73" s="281"/>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41"/>
      <c r="BC73" s="242"/>
      <c r="BD73" s="243"/>
      <c r="BE73" s="244"/>
      <c r="BF73" s="253"/>
      <c r="BG73" s="254"/>
      <c r="BH73" s="254"/>
      <c r="BI73" s="254"/>
      <c r="BJ73" s="255"/>
    </row>
    <row r="74" spans="2:62" ht="20.25" customHeight="1" thickBot="1" x14ac:dyDescent="0.45">
      <c r="B74" s="305"/>
      <c r="C74" s="273"/>
      <c r="D74" s="274"/>
      <c r="E74" s="165"/>
      <c r="F74" s="166">
        <f>C74</f>
        <v>0</v>
      </c>
      <c r="G74" s="165"/>
      <c r="H74" s="166">
        <f>I74</f>
        <v>0</v>
      </c>
      <c r="I74" s="275"/>
      <c r="J74" s="276"/>
      <c r="K74" s="277"/>
      <c r="L74" s="278"/>
      <c r="M74" s="278"/>
      <c r="N74" s="274"/>
      <c r="O74" s="282"/>
      <c r="P74" s="283"/>
      <c r="Q74" s="283"/>
      <c r="R74" s="283"/>
      <c r="S74" s="284"/>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88">
        <f>IF($BE$3="４週",SUM(W74:AX74),IF($BE$3="暦月",SUM(W74:BA74),""))</f>
        <v>0</v>
      </c>
      <c r="BC74" s="289"/>
      <c r="BD74" s="290">
        <f>IF($BE$3="４週",BB74/4,IF($BE$3="暦月",(BB74/($BE$8/7)),""))</f>
        <v>0</v>
      </c>
      <c r="BE74" s="289"/>
      <c r="BF74" s="285"/>
      <c r="BG74" s="286"/>
      <c r="BH74" s="286"/>
      <c r="BI74" s="286"/>
      <c r="BJ74" s="287"/>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58" priority="77">
      <formula>INDIRECT(ADDRESS(ROW(),COLUMN()))=TRUNC(INDIRECT(ADDRESS(ROW(),COLUMN())))</formula>
    </cfRule>
  </conditionalFormatting>
  <conditionalFormatting sqref="BB18:BE18">
    <cfRule type="expression" dxfId="57" priority="76">
      <formula>INDIRECT(ADDRESS(ROW(),COLUMN()))=TRUNC(INDIRECT(ADDRESS(ROW(),COLUMN())))</formula>
    </cfRule>
  </conditionalFormatting>
  <conditionalFormatting sqref="BB20:BE20">
    <cfRule type="expression" dxfId="56" priority="74">
      <formula>INDIRECT(ADDRESS(ROW(),COLUMN()))=TRUNC(INDIRECT(ADDRESS(ROW(),COLUMN())))</formula>
    </cfRule>
  </conditionalFormatting>
  <conditionalFormatting sqref="BB22:BE22">
    <cfRule type="expression" dxfId="55" priority="73">
      <formula>INDIRECT(ADDRESS(ROW(),COLUMN()))=TRUNC(INDIRECT(ADDRESS(ROW(),COLUMN())))</formula>
    </cfRule>
  </conditionalFormatting>
  <conditionalFormatting sqref="BB24:BE24">
    <cfRule type="expression" dxfId="54" priority="72">
      <formula>INDIRECT(ADDRESS(ROW(),COLUMN()))=TRUNC(INDIRECT(ADDRESS(ROW(),COLUMN())))</formula>
    </cfRule>
  </conditionalFormatting>
  <conditionalFormatting sqref="BB26:BE26">
    <cfRule type="expression" dxfId="53" priority="71">
      <formula>INDIRECT(ADDRESS(ROW(),COLUMN()))=TRUNC(INDIRECT(ADDRESS(ROW(),COLUMN())))</formula>
    </cfRule>
  </conditionalFormatting>
  <conditionalFormatting sqref="BB28:BE28">
    <cfRule type="expression" dxfId="52" priority="70">
      <formula>INDIRECT(ADDRESS(ROW(),COLUMN()))=TRUNC(INDIRECT(ADDRESS(ROW(),COLUMN())))</formula>
    </cfRule>
  </conditionalFormatting>
  <conditionalFormatting sqref="BB30:BE30">
    <cfRule type="expression" dxfId="51" priority="69">
      <formula>INDIRECT(ADDRESS(ROW(),COLUMN()))=TRUNC(INDIRECT(ADDRESS(ROW(),COLUMN())))</formula>
    </cfRule>
  </conditionalFormatting>
  <conditionalFormatting sqref="BB32:BE32">
    <cfRule type="expression" dxfId="50" priority="68">
      <formula>INDIRECT(ADDRESS(ROW(),COLUMN()))=TRUNC(INDIRECT(ADDRESS(ROW(),COLUMN())))</formula>
    </cfRule>
  </conditionalFormatting>
  <conditionalFormatting sqref="BB34:BE34">
    <cfRule type="expression" dxfId="49" priority="67">
      <formula>INDIRECT(ADDRESS(ROW(),COLUMN()))=TRUNC(INDIRECT(ADDRESS(ROW(),COLUMN())))</formula>
    </cfRule>
  </conditionalFormatting>
  <conditionalFormatting sqref="BB36:BE36">
    <cfRule type="expression" dxfId="48" priority="66">
      <formula>INDIRECT(ADDRESS(ROW(),COLUMN()))=TRUNC(INDIRECT(ADDRESS(ROW(),COLUMN())))</formula>
    </cfRule>
  </conditionalFormatting>
  <conditionalFormatting sqref="BB38:BE38">
    <cfRule type="expression" dxfId="47" priority="65">
      <formula>INDIRECT(ADDRESS(ROW(),COLUMN()))=TRUNC(INDIRECT(ADDRESS(ROW(),COLUMN())))</formula>
    </cfRule>
  </conditionalFormatting>
  <conditionalFormatting sqref="BB40:BE40">
    <cfRule type="expression" dxfId="46" priority="64">
      <formula>INDIRECT(ADDRESS(ROW(),COLUMN()))=TRUNC(INDIRECT(ADDRESS(ROW(),COLUMN())))</formula>
    </cfRule>
  </conditionalFormatting>
  <conditionalFormatting sqref="BB42:BE42">
    <cfRule type="expression" dxfId="45" priority="63">
      <formula>INDIRECT(ADDRESS(ROW(),COLUMN()))=TRUNC(INDIRECT(ADDRESS(ROW(),COLUMN())))</formula>
    </cfRule>
  </conditionalFormatting>
  <conditionalFormatting sqref="BB44:BE44">
    <cfRule type="expression" dxfId="44" priority="62">
      <formula>INDIRECT(ADDRESS(ROW(),COLUMN()))=TRUNC(INDIRECT(ADDRESS(ROW(),COLUMN())))</formula>
    </cfRule>
  </conditionalFormatting>
  <conditionalFormatting sqref="BB46:BE46">
    <cfRule type="expression" dxfId="43" priority="61">
      <formula>INDIRECT(ADDRESS(ROW(),COLUMN()))=TRUNC(INDIRECT(ADDRESS(ROW(),COLUMN())))</formula>
    </cfRule>
  </conditionalFormatting>
  <conditionalFormatting sqref="BB48:BE48">
    <cfRule type="expression" dxfId="42" priority="60">
      <formula>INDIRECT(ADDRESS(ROW(),COLUMN()))=TRUNC(INDIRECT(ADDRESS(ROW(),COLUMN())))</formula>
    </cfRule>
  </conditionalFormatting>
  <conditionalFormatting sqref="BB50:BE50">
    <cfRule type="expression" dxfId="41" priority="59">
      <formula>INDIRECT(ADDRESS(ROW(),COLUMN()))=TRUNC(INDIRECT(ADDRESS(ROW(),COLUMN())))</formula>
    </cfRule>
  </conditionalFormatting>
  <conditionalFormatting sqref="BB52:BE52">
    <cfRule type="expression" dxfId="40" priority="58">
      <formula>INDIRECT(ADDRESS(ROW(),COLUMN()))=TRUNC(INDIRECT(ADDRESS(ROW(),COLUMN())))</formula>
    </cfRule>
  </conditionalFormatting>
  <conditionalFormatting sqref="BB54:BE54">
    <cfRule type="expression" dxfId="39" priority="57">
      <formula>INDIRECT(ADDRESS(ROW(),COLUMN()))=TRUNC(INDIRECT(ADDRESS(ROW(),COLUMN())))</formula>
    </cfRule>
  </conditionalFormatting>
  <conditionalFormatting sqref="BB56:BE56">
    <cfRule type="expression" dxfId="38" priority="56">
      <formula>INDIRECT(ADDRESS(ROW(),COLUMN()))=TRUNC(INDIRECT(ADDRESS(ROW(),COLUMN())))</formula>
    </cfRule>
  </conditionalFormatting>
  <conditionalFormatting sqref="BB58:BE58">
    <cfRule type="expression" dxfId="37" priority="55">
      <formula>INDIRECT(ADDRESS(ROW(),COLUMN()))=TRUNC(INDIRECT(ADDRESS(ROW(),COLUMN())))</formula>
    </cfRule>
  </conditionalFormatting>
  <conditionalFormatting sqref="BB60:BE60">
    <cfRule type="expression" dxfId="36" priority="54">
      <formula>INDIRECT(ADDRESS(ROW(),COLUMN()))=TRUNC(INDIRECT(ADDRESS(ROW(),COLUMN())))</formula>
    </cfRule>
  </conditionalFormatting>
  <conditionalFormatting sqref="BB62:BE62">
    <cfRule type="expression" dxfId="35" priority="53">
      <formula>INDIRECT(ADDRESS(ROW(),COLUMN()))=TRUNC(INDIRECT(ADDRESS(ROW(),COLUMN())))</formula>
    </cfRule>
  </conditionalFormatting>
  <conditionalFormatting sqref="BB64:BE64">
    <cfRule type="expression" dxfId="34" priority="52">
      <formula>INDIRECT(ADDRESS(ROW(),COLUMN()))=TRUNC(INDIRECT(ADDRESS(ROW(),COLUMN())))</formula>
    </cfRule>
  </conditionalFormatting>
  <conditionalFormatting sqref="BB66:BE66">
    <cfRule type="expression" dxfId="33" priority="51">
      <formula>INDIRECT(ADDRESS(ROW(),COLUMN()))=TRUNC(INDIRECT(ADDRESS(ROW(),COLUMN())))</formula>
    </cfRule>
  </conditionalFormatting>
  <conditionalFormatting sqref="BB68:BE68">
    <cfRule type="expression" dxfId="32" priority="50">
      <formula>INDIRECT(ADDRESS(ROW(),COLUMN()))=TRUNC(INDIRECT(ADDRESS(ROW(),COLUMN())))</formula>
    </cfRule>
  </conditionalFormatting>
  <conditionalFormatting sqref="BB70:BE70">
    <cfRule type="expression" dxfId="31" priority="49">
      <formula>INDIRECT(ADDRESS(ROW(),COLUMN()))=TRUNC(INDIRECT(ADDRESS(ROW(),COLUMN())))</formula>
    </cfRule>
  </conditionalFormatting>
  <conditionalFormatting sqref="BB72:BE72">
    <cfRule type="expression" dxfId="30" priority="48">
      <formula>INDIRECT(ADDRESS(ROW(),COLUMN()))=TRUNC(INDIRECT(ADDRESS(ROW(),COLUMN())))</formula>
    </cfRule>
  </conditionalFormatting>
  <conditionalFormatting sqref="BB74:BE74">
    <cfRule type="expression" dxfId="29" priority="41">
      <formula>INDIRECT(ADDRESS(ROW(),COLUMN()))=TRUNC(INDIRECT(ADDRESS(ROW(),COLUMN())))</formula>
    </cfRule>
  </conditionalFormatting>
  <conditionalFormatting sqref="W60:BA60">
    <cfRule type="expression" dxfId="28" priority="8">
      <formula>INDIRECT(ADDRESS(ROW(),COLUMN()))=TRUNC(INDIRECT(ADDRESS(ROW(),COLUMN())))</formula>
    </cfRule>
  </conditionalFormatting>
  <conditionalFormatting sqref="W18:BA18">
    <cfRule type="expression" dxfId="27" priority="29">
      <formula>INDIRECT(ADDRESS(ROW(),COLUMN()))=TRUNC(INDIRECT(ADDRESS(ROW(),COLUMN())))</formula>
    </cfRule>
  </conditionalFormatting>
  <conditionalFormatting sqref="W20:BA20">
    <cfRule type="expression" dxfId="26" priority="28">
      <formula>INDIRECT(ADDRESS(ROW(),COLUMN()))=TRUNC(INDIRECT(ADDRESS(ROW(),COLUMN())))</formula>
    </cfRule>
  </conditionalFormatting>
  <conditionalFormatting sqref="W22:BA22">
    <cfRule type="expression" dxfId="25" priority="27">
      <formula>INDIRECT(ADDRESS(ROW(),COLUMN()))=TRUNC(INDIRECT(ADDRESS(ROW(),COLUMN())))</formula>
    </cfRule>
  </conditionalFormatting>
  <conditionalFormatting sqref="W24:BA24">
    <cfRule type="expression" dxfId="24" priority="26">
      <formula>INDIRECT(ADDRESS(ROW(),COLUMN()))=TRUNC(INDIRECT(ADDRESS(ROW(),COLUMN())))</formula>
    </cfRule>
  </conditionalFormatting>
  <conditionalFormatting sqref="W26:BA26">
    <cfRule type="expression" dxfId="23" priority="25">
      <formula>INDIRECT(ADDRESS(ROW(),COLUMN()))=TRUNC(INDIRECT(ADDRESS(ROW(),COLUMN())))</formula>
    </cfRule>
  </conditionalFormatting>
  <conditionalFormatting sqref="W28:BA28">
    <cfRule type="expression" dxfId="22" priority="24">
      <formula>INDIRECT(ADDRESS(ROW(),COLUMN()))=TRUNC(INDIRECT(ADDRESS(ROW(),COLUMN())))</formula>
    </cfRule>
  </conditionalFormatting>
  <conditionalFormatting sqref="W30:BA30">
    <cfRule type="expression" dxfId="21" priority="23">
      <formula>INDIRECT(ADDRESS(ROW(),COLUMN()))=TRUNC(INDIRECT(ADDRESS(ROW(),COLUMN())))</formula>
    </cfRule>
  </conditionalFormatting>
  <conditionalFormatting sqref="W32:BA32">
    <cfRule type="expression" dxfId="20" priority="22">
      <formula>INDIRECT(ADDRESS(ROW(),COLUMN()))=TRUNC(INDIRECT(ADDRESS(ROW(),COLUMN())))</formula>
    </cfRule>
  </conditionalFormatting>
  <conditionalFormatting sqref="W34:BA34">
    <cfRule type="expression" dxfId="19" priority="21">
      <formula>INDIRECT(ADDRESS(ROW(),COLUMN()))=TRUNC(INDIRECT(ADDRESS(ROW(),COLUMN())))</formula>
    </cfRule>
  </conditionalFormatting>
  <conditionalFormatting sqref="W36:BA36">
    <cfRule type="expression" dxfId="18" priority="20">
      <formula>INDIRECT(ADDRESS(ROW(),COLUMN()))=TRUNC(INDIRECT(ADDRESS(ROW(),COLUMN())))</formula>
    </cfRule>
  </conditionalFormatting>
  <conditionalFormatting sqref="W38:BA38">
    <cfRule type="expression" dxfId="17" priority="19">
      <formula>INDIRECT(ADDRESS(ROW(),COLUMN()))=TRUNC(INDIRECT(ADDRESS(ROW(),COLUMN())))</formula>
    </cfRule>
  </conditionalFormatting>
  <conditionalFormatting sqref="W40:BA40">
    <cfRule type="expression" dxfId="16" priority="18">
      <formula>INDIRECT(ADDRESS(ROW(),COLUMN()))=TRUNC(INDIRECT(ADDRESS(ROW(),COLUMN())))</formula>
    </cfRule>
  </conditionalFormatting>
  <conditionalFormatting sqref="W42:BA42">
    <cfRule type="expression" dxfId="15" priority="17">
      <formula>INDIRECT(ADDRESS(ROW(),COLUMN()))=TRUNC(INDIRECT(ADDRESS(ROW(),COLUMN())))</formula>
    </cfRule>
  </conditionalFormatting>
  <conditionalFormatting sqref="W44:BA44">
    <cfRule type="expression" dxfId="14" priority="16">
      <formula>INDIRECT(ADDRESS(ROW(),COLUMN()))=TRUNC(INDIRECT(ADDRESS(ROW(),COLUMN())))</formula>
    </cfRule>
  </conditionalFormatting>
  <conditionalFormatting sqref="W46:BA46">
    <cfRule type="expression" dxfId="13" priority="15">
      <formula>INDIRECT(ADDRESS(ROW(),COLUMN()))=TRUNC(INDIRECT(ADDRESS(ROW(),COLUMN())))</formula>
    </cfRule>
  </conditionalFormatting>
  <conditionalFormatting sqref="W48:BA48">
    <cfRule type="expression" dxfId="12" priority="14">
      <formula>INDIRECT(ADDRESS(ROW(),COLUMN()))=TRUNC(INDIRECT(ADDRESS(ROW(),COLUMN())))</formula>
    </cfRule>
  </conditionalFormatting>
  <conditionalFormatting sqref="W50:BA50">
    <cfRule type="expression" dxfId="11" priority="13">
      <formula>INDIRECT(ADDRESS(ROW(),COLUMN()))=TRUNC(INDIRECT(ADDRESS(ROW(),COLUMN())))</formula>
    </cfRule>
  </conditionalFormatting>
  <conditionalFormatting sqref="W52:BA52">
    <cfRule type="expression" dxfId="10" priority="12">
      <formula>INDIRECT(ADDRESS(ROW(),COLUMN()))=TRUNC(INDIRECT(ADDRESS(ROW(),COLUMN())))</formula>
    </cfRule>
  </conditionalFormatting>
  <conditionalFormatting sqref="W54:BA54">
    <cfRule type="expression" dxfId="9" priority="11">
      <formula>INDIRECT(ADDRESS(ROW(),COLUMN()))=TRUNC(INDIRECT(ADDRESS(ROW(),COLUMN())))</formula>
    </cfRule>
  </conditionalFormatting>
  <conditionalFormatting sqref="W56:BA56">
    <cfRule type="expression" dxfId="8" priority="10">
      <formula>INDIRECT(ADDRESS(ROW(),COLUMN()))=TRUNC(INDIRECT(ADDRESS(ROW(),COLUMN())))</formula>
    </cfRule>
  </conditionalFormatting>
  <conditionalFormatting sqref="W58:BA58">
    <cfRule type="expression" dxfId="7" priority="9">
      <formula>INDIRECT(ADDRESS(ROW(),COLUMN()))=TRUNC(INDIRECT(ADDRESS(ROW(),COLUMN())))</formula>
    </cfRule>
  </conditionalFormatting>
  <conditionalFormatting sqref="W62:BA62">
    <cfRule type="expression" dxfId="6" priority="7">
      <formula>INDIRECT(ADDRESS(ROW(),COLUMN()))=TRUNC(INDIRECT(ADDRESS(ROW(),COLUMN())))</formula>
    </cfRule>
  </conditionalFormatting>
  <conditionalFormatting sqref="W64:BA64">
    <cfRule type="expression" dxfId="5" priority="6">
      <formula>INDIRECT(ADDRESS(ROW(),COLUMN()))=TRUNC(INDIRECT(ADDRESS(ROW(),COLUMN())))</formula>
    </cfRule>
  </conditionalFormatting>
  <conditionalFormatting sqref="W66:BA66">
    <cfRule type="expression" dxfId="4" priority="5">
      <formula>INDIRECT(ADDRESS(ROW(),COLUMN()))=TRUNC(INDIRECT(ADDRESS(ROW(),COLUMN())))</formula>
    </cfRule>
  </conditionalFormatting>
  <conditionalFormatting sqref="W68:BA68">
    <cfRule type="expression" dxfId="3" priority="4">
      <formula>INDIRECT(ADDRESS(ROW(),COLUMN()))=TRUNC(INDIRECT(ADDRESS(ROW(),COLUMN())))</formula>
    </cfRule>
  </conditionalFormatting>
  <conditionalFormatting sqref="W70:BA70">
    <cfRule type="expression" dxfId="2" priority="3">
      <formula>INDIRECT(ADDRESS(ROW(),COLUMN()))=TRUNC(INDIRECT(ADDRESS(ROW(),COLUMN())))</formula>
    </cfRule>
  </conditionalFormatting>
  <conditionalFormatting sqref="W72:BA72">
    <cfRule type="expression" dxfId="1" priority="2">
      <formula>INDIRECT(ADDRESS(ROW(),COLUMN()))=TRUNC(INDIRECT(ADDRESS(ROW(),COLUMN())))</formula>
    </cfRule>
  </conditionalFormatting>
  <conditionalFormatting sqref="W74:BA74">
    <cfRule type="expression" dxfId="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AB25" sqref="AB25"/>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夜間対応型訪問介護</vt:lpstr>
      <vt:lpstr>シフト記号表</vt:lpstr>
      <vt:lpstr>記入方法</vt:lpstr>
      <vt:lpstr>プルダウン・リスト</vt:lpstr>
      <vt:lpstr>【記載例】夜間対応型訪問介護</vt:lpstr>
      <vt:lpstr>【記載例】シフト記号表（勤務時間帯）</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konagai-masataka@internet.local</cp:lastModifiedBy>
  <cp:lastPrinted>2021-03-24T13:21:06Z</cp:lastPrinted>
  <dcterms:created xsi:type="dcterms:W3CDTF">2020-01-28T01:12:50Z</dcterms:created>
  <dcterms:modified xsi:type="dcterms:W3CDTF">2024-10-02T02:36:28Z</dcterms:modified>
</cp:coreProperties>
</file>